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440" windowWidth="11355" windowHeight="8445" activeTab="0"/>
  </bookViews>
  <sheets>
    <sheet name="History" sheetId="1" r:id="rId1"/>
    <sheet name="Income_statement" sheetId="2" r:id="rId2"/>
    <sheet name="Valuation" sheetId="3" r:id="rId3"/>
    <sheet name="Discount_rate" sheetId="4" r:id="rId4"/>
  </sheets>
  <definedNames/>
  <calcPr fullCalcOnLoad="1"/>
</workbook>
</file>

<file path=xl/sharedStrings.xml><?xml version="1.0" encoding="utf-8"?>
<sst xmlns="http://schemas.openxmlformats.org/spreadsheetml/2006/main" count="90" uniqueCount="59">
  <si>
    <t>%</t>
  </si>
  <si>
    <t>(USD)</t>
  </si>
  <si>
    <t>Operating Income</t>
  </si>
  <si>
    <t>Revenue</t>
  </si>
  <si>
    <t>Other external revenue</t>
  </si>
  <si>
    <t>Total Revenue</t>
  </si>
  <si>
    <t>Operating expenses</t>
  </si>
  <si>
    <t>Cost of revenue</t>
  </si>
  <si>
    <t>Research and development</t>
  </si>
  <si>
    <t>Sales and marketing</t>
  </si>
  <si>
    <t>General and administrative</t>
  </si>
  <si>
    <t>Other operating expenses</t>
  </si>
  <si>
    <t>Investment income and other</t>
  </si>
  <si>
    <t>INCOME BEFORE INCOME TAXES</t>
  </si>
  <si>
    <t>OPERATING INCOME</t>
  </si>
  <si>
    <t>Forecast</t>
  </si>
  <si>
    <t>This is a forecast for years to come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</si>
  <si>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</si>
  <si>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</si>
  <si>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</si>
  <si>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</si>
  <si>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</si>
  <si>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</si>
  <si>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</si>
  <si>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</si>
  <si>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</si>
  <si>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</si>
  <si>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 growth after the first year.</t>
  </si>
  <si>
    <t>History</t>
  </si>
  <si>
    <t>Income statement</t>
  </si>
  <si>
    <t>Discount rate</t>
  </si>
  <si>
    <t>before taxes for shareholders</t>
  </si>
  <si>
    <t>Valuation of Company</t>
  </si>
  <si>
    <t>DCF - Income statement</t>
  </si>
  <si>
    <t>Value year 1 to 10</t>
  </si>
  <si>
    <t>Residual value</t>
  </si>
  <si>
    <t>Totalt value</t>
  </si>
  <si>
    <t>Totalt number of outstanding shares</t>
  </si>
  <si>
    <t>Value per share</t>
  </si>
  <si>
    <t>Risk free rate</t>
  </si>
  <si>
    <t>Risk free interest rate</t>
  </si>
  <si>
    <t>Beta-value</t>
  </si>
  <si>
    <t>Beta-value for this type of company or company category</t>
  </si>
  <si>
    <t>Company tax</t>
  </si>
  <si>
    <t>Company tax rate</t>
  </si>
  <si>
    <t>Discount rate before tax</t>
  </si>
  <si>
    <t>Calculated according to CAPM with adjusments for company tax</t>
  </si>
  <si>
    <t xml:space="preserve">Financial income </t>
  </si>
  <si>
    <t>Financial expenses</t>
  </si>
  <si>
    <t>Shares in joint ventures &amp; associated companys</t>
  </si>
  <si>
    <t>Rate of inflation</t>
  </si>
  <si>
    <t>With rate of inflation</t>
  </si>
  <si>
    <t>Growth in earnings after 10 years</t>
  </si>
  <si>
    <t xml:space="preserve">Infinite real geometric growth after 10 years, never greater than the discount rate (Between 0 and 4 percent) </t>
  </si>
  <si>
    <t>Without rate of inflation and with consideration to growth in earnings after 10 years</t>
  </si>
  <si>
    <t>Marketrisk</t>
  </si>
  <si>
    <t>Riskpremium for the stockmarket</t>
  </si>
  <si>
    <t>Unneeded liquidity av valuation date</t>
  </si>
  <si>
    <t>Growth after the first year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</si>
</sst>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.000"/>
    <numFmt numFmtId="170" formatCode="0.0000"/>
    <numFmt numFmtId="171" formatCode="0.0"/>
    <numFmt numFmtId="172" formatCode="#,##0.0"/>
    <numFmt numFmtId="173" formatCode="0.0%"/>
    <numFmt numFmtId="174" formatCode="#,##0.000"/>
    <numFmt numFmtId="175" formatCode="#,##0.0000"/>
    <numFmt numFmtId="176" formatCode="0.00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9" fontId="0" fillId="0" borderId="12" xfId="48" applyFont="1" applyBorder="1" applyAlignment="1">
      <alignment/>
    </xf>
    <xf numFmtId="0" fontId="7" fillId="0" borderId="0" xfId="0" applyFont="1" applyAlignment="1">
      <alignment/>
    </xf>
    <xf numFmtId="9" fontId="0" fillId="33" borderId="12" xfId="48" applyFont="1" applyFill="1" applyBorder="1" applyAlignment="1">
      <alignment/>
    </xf>
    <xf numFmtId="0" fontId="0" fillId="33" borderId="12" xfId="0" applyFill="1" applyBorder="1" applyAlignment="1">
      <alignment/>
    </xf>
    <xf numFmtId="3" fontId="2" fillId="33" borderId="12" xfId="58" applyNumberFormat="1" applyFont="1" applyFill="1" applyBorder="1" applyAlignment="1">
      <alignment/>
    </xf>
    <xf numFmtId="10" fontId="2" fillId="0" borderId="13" xfId="48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0" fontId="2" fillId="0" borderId="0" xfId="48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0" fontId="6" fillId="0" borderId="0" xfId="48" applyNumberFormat="1" applyFont="1" applyFill="1" applyBorder="1" applyAlignment="1">
      <alignment/>
    </xf>
    <xf numFmtId="9" fontId="6" fillId="0" borderId="0" xfId="48" applyFont="1" applyFill="1" applyBorder="1" applyAlignment="1">
      <alignment/>
    </xf>
    <xf numFmtId="3" fontId="2" fillId="0" borderId="0" xfId="0" applyNumberFormat="1" applyFont="1" applyAlignment="1">
      <alignment/>
    </xf>
    <xf numFmtId="9" fontId="2" fillId="0" borderId="0" xfId="48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48" applyNumberFormat="1" applyFont="1" applyFill="1" applyBorder="1" applyAlignment="1">
      <alignment/>
    </xf>
    <xf numFmtId="9" fontId="0" fillId="0" borderId="0" xfId="48" applyFont="1" applyFill="1" applyBorder="1" applyAlignment="1">
      <alignment/>
    </xf>
    <xf numFmtId="9" fontId="2" fillId="0" borderId="13" xfId="48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9" fontId="4" fillId="0" borderId="10" xfId="48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9" fontId="4" fillId="0" borderId="16" xfId="48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9" fontId="4" fillId="0" borderId="0" xfId="48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9" fontId="4" fillId="35" borderId="12" xfId="48" applyFont="1" applyFill="1" applyBorder="1" applyAlignment="1">
      <alignment/>
    </xf>
    <xf numFmtId="9" fontId="4" fillId="35" borderId="12" xfId="48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9" fontId="4" fillId="35" borderId="14" xfId="48" applyFont="1" applyFill="1" applyBorder="1" applyAlignment="1">
      <alignment/>
    </xf>
    <xf numFmtId="9" fontId="4" fillId="35" borderId="17" xfId="48" applyFont="1" applyFill="1" applyBorder="1" applyAlignment="1">
      <alignment/>
    </xf>
    <xf numFmtId="0" fontId="2" fillId="0" borderId="11" xfId="0" applyFont="1" applyBorder="1" applyAlignment="1">
      <alignment horizontal="center"/>
    </xf>
    <xf numFmtId="9" fontId="4" fillId="35" borderId="18" xfId="48" applyFont="1" applyFill="1" applyBorder="1" applyAlignment="1">
      <alignment/>
    </xf>
    <xf numFmtId="0" fontId="0" fillId="0" borderId="0" xfId="0" applyFont="1" applyAlignment="1">
      <alignment/>
    </xf>
    <xf numFmtId="3" fontId="0" fillId="10" borderId="12" xfId="0" applyNumberForma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176" fontId="0" fillId="33" borderId="12" xfId="48" applyNumberFormat="1" applyFont="1" applyFill="1" applyBorder="1" applyAlignment="1">
      <alignment/>
    </xf>
    <xf numFmtId="176" fontId="1" fillId="0" borderId="10" xfId="48" applyNumberFormat="1" applyFont="1" applyBorder="1" applyAlignment="1">
      <alignment/>
    </xf>
    <xf numFmtId="1" fontId="4" fillId="35" borderId="12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bestFit="1" customWidth="1"/>
    <col min="2" max="2" width="8.7109375" style="0" customWidth="1"/>
    <col min="3" max="3" width="7.421875" style="0" customWidth="1"/>
    <col min="4" max="4" width="8.7109375" style="0" customWidth="1"/>
    <col min="5" max="5" width="7.140625" style="0" bestFit="1" customWidth="1"/>
    <col min="6" max="6" width="8.7109375" style="0" customWidth="1"/>
    <col min="7" max="7" width="7.140625" style="0" bestFit="1" customWidth="1"/>
    <col min="8" max="8" width="8.7109375" style="0" customWidth="1"/>
    <col min="9" max="9" width="7.140625" style="0" bestFit="1" customWidth="1"/>
    <col min="10" max="10" width="8.7109375" style="0" customWidth="1"/>
    <col min="11" max="11" width="7.140625" style="0" bestFit="1" customWidth="1"/>
    <col min="12" max="12" width="8.7109375" style="0" customWidth="1"/>
    <col min="13" max="13" width="7.140625" style="0" bestFit="1" customWidth="1"/>
  </cols>
  <sheetData>
    <row r="1" spans="1:4" ht="15">
      <c r="A1" s="4" t="s">
        <v>29</v>
      </c>
      <c r="B1" s="1" t="s">
        <v>28</v>
      </c>
      <c r="C1" s="1"/>
      <c r="D1" t="s">
        <v>1</v>
      </c>
    </row>
    <row r="4" spans="1:3" ht="12.75">
      <c r="A4" s="1" t="s">
        <v>30</v>
      </c>
      <c r="B4" s="11">
        <f>Discount_rate!B11</f>
        <v>0.16666666666666666</v>
      </c>
      <c r="C4" t="s">
        <v>31</v>
      </c>
    </row>
    <row r="6" spans="1:13" ht="13.5" thickBot="1">
      <c r="A6" s="8"/>
      <c r="B6" s="9">
        <v>0</v>
      </c>
      <c r="C6" s="9" t="s">
        <v>0</v>
      </c>
      <c r="D6" s="9">
        <v>-1</v>
      </c>
      <c r="E6" s="9" t="s">
        <v>0</v>
      </c>
      <c r="F6" s="9">
        <v>-2</v>
      </c>
      <c r="G6" s="9" t="s">
        <v>0</v>
      </c>
      <c r="H6" s="9">
        <v>-3</v>
      </c>
      <c r="I6" s="9" t="s">
        <v>0</v>
      </c>
      <c r="J6" s="9">
        <v>-4</v>
      </c>
      <c r="K6" s="9" t="s">
        <v>0</v>
      </c>
      <c r="L6" s="9">
        <v>-5</v>
      </c>
      <c r="M6" s="9" t="s">
        <v>0</v>
      </c>
    </row>
    <row r="7" spans="1:13" ht="12.75">
      <c r="A7" s="2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3" t="s">
        <v>3</v>
      </c>
      <c r="B8" s="15">
        <v>10000</v>
      </c>
      <c r="C8" s="16">
        <f>B8/B8</f>
        <v>1</v>
      </c>
      <c r="D8" s="15">
        <v>10000</v>
      </c>
      <c r="E8" s="16">
        <f>D8/D8</f>
        <v>1</v>
      </c>
      <c r="F8" s="15">
        <v>10000</v>
      </c>
      <c r="G8" s="16">
        <f>F8/F8</f>
        <v>1</v>
      </c>
      <c r="H8" s="15">
        <v>10000</v>
      </c>
      <c r="I8" s="16">
        <f>H8/H8</f>
        <v>1</v>
      </c>
      <c r="J8" s="15">
        <v>10000</v>
      </c>
      <c r="K8" s="16">
        <f>J8/J8</f>
        <v>1</v>
      </c>
      <c r="L8" s="15">
        <v>10000</v>
      </c>
      <c r="M8" s="18">
        <f>L8/L8</f>
        <v>1</v>
      </c>
    </row>
    <row r="9" spans="1:13" ht="12.75">
      <c r="A9" s="3" t="s">
        <v>49</v>
      </c>
      <c r="B9" s="15"/>
      <c r="C9" s="16"/>
      <c r="D9" s="15"/>
      <c r="E9" s="16"/>
      <c r="F9" s="15"/>
      <c r="G9" s="16"/>
      <c r="H9" s="15"/>
      <c r="I9" s="16"/>
      <c r="J9" s="15"/>
      <c r="K9" s="16"/>
      <c r="L9" s="15"/>
      <c r="M9" s="18"/>
    </row>
    <row r="10" spans="1:13" ht="12.75">
      <c r="A10" s="3" t="s">
        <v>4</v>
      </c>
      <c r="B10" s="17">
        <v>2000</v>
      </c>
      <c r="C10" s="16">
        <f>B10/B8</f>
        <v>0.2</v>
      </c>
      <c r="D10" s="17"/>
      <c r="E10" s="16">
        <f>D10/D8</f>
        <v>0</v>
      </c>
      <c r="F10" s="17"/>
      <c r="G10" s="16">
        <f>F10/F8</f>
        <v>0</v>
      </c>
      <c r="H10" s="17"/>
      <c r="I10" s="16">
        <f>H10/H8</f>
        <v>0</v>
      </c>
      <c r="J10" s="17"/>
      <c r="K10" s="16">
        <f>J10/J8</f>
        <v>0</v>
      </c>
      <c r="L10" s="17"/>
      <c r="M10" s="18">
        <f>L10/L8</f>
        <v>0</v>
      </c>
    </row>
    <row r="11" spans="1:13" ht="12.75">
      <c r="A11" s="2" t="s">
        <v>5</v>
      </c>
      <c r="B11" s="19">
        <f>SUM(B8:B10)</f>
        <v>12000</v>
      </c>
      <c r="C11" s="20"/>
      <c r="D11" s="19">
        <f>SUM(D8:D10)</f>
        <v>10000</v>
      </c>
      <c r="E11" s="21"/>
      <c r="F11" s="19">
        <f>SUM(F8:F10)</f>
        <v>10000</v>
      </c>
      <c r="G11" s="21"/>
      <c r="H11" s="19">
        <f>SUM(H8:H10)</f>
        <v>10000</v>
      </c>
      <c r="I11" s="21"/>
      <c r="J11" s="19">
        <f>SUM(J8:J10)</f>
        <v>10000</v>
      </c>
      <c r="K11" s="21"/>
      <c r="L11" s="19">
        <f>SUM(L8:L10)</f>
        <v>10000</v>
      </c>
      <c r="M11" s="21"/>
    </row>
    <row r="12" spans="1:13" ht="12.75">
      <c r="A12" s="2"/>
      <c r="B12" s="22"/>
      <c r="C12" s="18"/>
      <c r="D12" s="22"/>
      <c r="E12" s="23"/>
      <c r="F12" s="22"/>
      <c r="G12" s="23"/>
      <c r="H12" s="22"/>
      <c r="I12" s="23"/>
      <c r="J12" s="22"/>
      <c r="K12" s="23"/>
      <c r="L12" s="22"/>
      <c r="M12" s="23"/>
    </row>
    <row r="13" spans="1:13" ht="12.75">
      <c r="A13" s="2" t="s">
        <v>6</v>
      </c>
      <c r="B13" s="22"/>
      <c r="C13" s="18"/>
      <c r="D13" s="22"/>
      <c r="E13" s="23"/>
      <c r="F13" s="22"/>
      <c r="G13" s="23"/>
      <c r="H13" s="22"/>
      <c r="I13" s="23"/>
      <c r="J13" s="22"/>
      <c r="K13" s="23"/>
      <c r="L13" s="22"/>
      <c r="M13" s="23"/>
    </row>
    <row r="14" spans="1:13" ht="12.75">
      <c r="A14" s="3" t="s">
        <v>7</v>
      </c>
      <c r="B14" s="17">
        <v>5000</v>
      </c>
      <c r="C14" s="16">
        <f>(B14)/B8</f>
        <v>0.5</v>
      </c>
      <c r="D14" s="17"/>
      <c r="E14" s="16">
        <f>(D14)/D8</f>
        <v>0</v>
      </c>
      <c r="F14" s="17"/>
      <c r="G14" s="16">
        <f>(F14)/F8</f>
        <v>0</v>
      </c>
      <c r="H14" s="17"/>
      <c r="I14" s="16">
        <f>(H14)/H8</f>
        <v>0</v>
      </c>
      <c r="J14" s="17"/>
      <c r="K14" s="16">
        <f>(J14)/J8</f>
        <v>0</v>
      </c>
      <c r="L14" s="17"/>
      <c r="M14" s="18">
        <f>(L14)/L8</f>
        <v>0</v>
      </c>
    </row>
    <row r="15" spans="1:13" ht="12.75">
      <c r="A15" s="3" t="s">
        <v>8</v>
      </c>
      <c r="B15" s="17">
        <v>1000</v>
      </c>
      <c r="C15" s="16">
        <f>B15/B8</f>
        <v>0.1</v>
      </c>
      <c r="D15" s="17"/>
      <c r="E15" s="16">
        <f>D15/D8</f>
        <v>0</v>
      </c>
      <c r="F15" s="17"/>
      <c r="G15" s="16">
        <f>F15/F8</f>
        <v>0</v>
      </c>
      <c r="H15" s="17"/>
      <c r="I15" s="16">
        <f>H15/H8</f>
        <v>0</v>
      </c>
      <c r="J15" s="17"/>
      <c r="K15" s="16">
        <f>J15/J8</f>
        <v>0</v>
      </c>
      <c r="L15" s="17"/>
      <c r="M15" s="18">
        <f>L15/L8</f>
        <v>0</v>
      </c>
    </row>
    <row r="16" spans="1:13" ht="12.75">
      <c r="A16" s="3" t="s">
        <v>9</v>
      </c>
      <c r="B16" s="17">
        <v>1000</v>
      </c>
      <c r="C16" s="16">
        <f>B16/B8</f>
        <v>0.1</v>
      </c>
      <c r="D16" s="17"/>
      <c r="E16" s="16">
        <f>D16/D8</f>
        <v>0</v>
      </c>
      <c r="F16" s="17"/>
      <c r="G16" s="16">
        <f>F16/F8</f>
        <v>0</v>
      </c>
      <c r="H16" s="17"/>
      <c r="I16" s="16">
        <f>H16/H8</f>
        <v>0</v>
      </c>
      <c r="J16" s="17"/>
      <c r="K16" s="16">
        <f>J16/J8</f>
        <v>0</v>
      </c>
      <c r="L16" s="17"/>
      <c r="M16" s="18">
        <f>L16/L8</f>
        <v>0</v>
      </c>
    </row>
    <row r="17" spans="1:13" ht="12.75">
      <c r="A17" s="3" t="s">
        <v>10</v>
      </c>
      <c r="B17" s="17">
        <v>1000</v>
      </c>
      <c r="C17" s="16">
        <f>B17/B8</f>
        <v>0.1</v>
      </c>
      <c r="D17" s="17"/>
      <c r="E17" s="16">
        <f>D17/D8</f>
        <v>0</v>
      </c>
      <c r="F17" s="17"/>
      <c r="G17" s="16">
        <f>F17/F8</f>
        <v>0</v>
      </c>
      <c r="H17" s="17"/>
      <c r="I17" s="16">
        <f>H17/H8</f>
        <v>0</v>
      </c>
      <c r="J17" s="17"/>
      <c r="K17" s="16">
        <f>J17/J8</f>
        <v>0</v>
      </c>
      <c r="L17" s="17"/>
      <c r="M17" s="18">
        <f>L17/L8</f>
        <v>0</v>
      </c>
    </row>
    <row r="18" spans="1:13" ht="12.75">
      <c r="A18" s="3" t="s">
        <v>11</v>
      </c>
      <c r="B18" s="17">
        <v>1000</v>
      </c>
      <c r="C18" s="16">
        <f>B18/B8</f>
        <v>0.1</v>
      </c>
      <c r="D18" s="17"/>
      <c r="E18" s="16">
        <f>D18/D8</f>
        <v>0</v>
      </c>
      <c r="F18" s="17"/>
      <c r="G18" s="16">
        <f>F18/F8</f>
        <v>0</v>
      </c>
      <c r="H18" s="17"/>
      <c r="I18" s="16">
        <f>H18/H8</f>
        <v>0</v>
      </c>
      <c r="J18" s="17"/>
      <c r="K18" s="16">
        <f>J18/J8</f>
        <v>0</v>
      </c>
      <c r="L18" s="17"/>
      <c r="M18" s="18">
        <f>L18/L8</f>
        <v>0</v>
      </c>
    </row>
    <row r="19" spans="1:13" ht="12.75">
      <c r="A19" s="36" t="s">
        <v>14</v>
      </c>
      <c r="B19" s="24">
        <f>B11-SUM(B14:B18)</f>
        <v>3000</v>
      </c>
      <c r="C19" s="18">
        <f>B19/B8</f>
        <v>0.3</v>
      </c>
      <c r="D19" s="24">
        <f>D11-SUM(D14:D18)</f>
        <v>10000</v>
      </c>
      <c r="E19" s="18">
        <f>D19/D8</f>
        <v>1</v>
      </c>
      <c r="F19" s="24">
        <f>F11-SUM(F14:F18)</f>
        <v>10000</v>
      </c>
      <c r="G19" s="18">
        <f>F19/F8</f>
        <v>1</v>
      </c>
      <c r="H19" s="24">
        <f>H11-SUM(H14:H18)</f>
        <v>10000</v>
      </c>
      <c r="I19" s="18">
        <f>H19/H8</f>
        <v>1</v>
      </c>
      <c r="J19" s="24">
        <f>J11-SUM(J14:J18)</f>
        <v>10000</v>
      </c>
      <c r="K19" s="18">
        <f>J19/J8</f>
        <v>1</v>
      </c>
      <c r="L19" s="24">
        <f>L11-SUM(L14:L18)</f>
        <v>10000</v>
      </c>
      <c r="M19" s="18">
        <f>L19/L8</f>
        <v>1</v>
      </c>
    </row>
    <row r="20" spans="2:13" ht="12.75">
      <c r="B20" s="25"/>
      <c r="C20" s="26"/>
      <c r="D20" s="25"/>
      <c r="E20" s="27"/>
      <c r="F20" s="25"/>
      <c r="G20" s="27"/>
      <c r="H20" s="25"/>
      <c r="I20" s="27"/>
      <c r="J20" s="25"/>
      <c r="K20" s="27"/>
      <c r="L20" s="25"/>
      <c r="M20" s="27"/>
    </row>
    <row r="21" spans="1:13" ht="12.75">
      <c r="A21" s="2" t="s">
        <v>12</v>
      </c>
      <c r="B21" s="25"/>
      <c r="C21" s="26"/>
      <c r="D21" s="25"/>
      <c r="E21" s="27"/>
      <c r="F21" s="25"/>
      <c r="G21" s="27"/>
      <c r="H21" s="25"/>
      <c r="I21" s="27"/>
      <c r="J21" s="25"/>
      <c r="K21" s="27"/>
      <c r="L21" s="25"/>
      <c r="M21" s="27"/>
    </row>
    <row r="22" spans="1:13" ht="12.75">
      <c r="A22" s="3" t="s">
        <v>47</v>
      </c>
      <c r="B22" s="17">
        <v>2000</v>
      </c>
      <c r="C22" s="16"/>
      <c r="D22" s="17"/>
      <c r="E22" s="28"/>
      <c r="F22" s="17"/>
      <c r="G22" s="28"/>
      <c r="H22" s="17"/>
      <c r="I22" s="28"/>
      <c r="J22" s="17"/>
      <c r="K22" s="28"/>
      <c r="L22" s="17"/>
      <c r="M22" s="23"/>
    </row>
    <row r="23" spans="1:13" ht="12.75">
      <c r="A23" s="3" t="s">
        <v>48</v>
      </c>
      <c r="B23" s="17">
        <v>1000</v>
      </c>
      <c r="C23" s="16"/>
      <c r="D23" s="17"/>
      <c r="E23" s="28"/>
      <c r="F23" s="17"/>
      <c r="G23" s="28"/>
      <c r="H23" s="17"/>
      <c r="I23" s="28"/>
      <c r="J23" s="17"/>
      <c r="K23" s="28"/>
      <c r="L23" s="17"/>
      <c r="M23" s="23"/>
    </row>
    <row r="24" spans="1:13" ht="12.75">
      <c r="A24" s="7" t="s">
        <v>13</v>
      </c>
      <c r="B24" s="24">
        <f>B19+B22-B23</f>
        <v>4000</v>
      </c>
      <c r="C24" s="18">
        <f>B24/B8</f>
        <v>0.4</v>
      </c>
      <c r="D24" s="24">
        <f>D19+D22-D23</f>
        <v>10000</v>
      </c>
      <c r="E24" s="18">
        <f>D24/D8</f>
        <v>1</v>
      </c>
      <c r="F24" s="24">
        <f>F19+F22-F23</f>
        <v>10000</v>
      </c>
      <c r="G24" s="18">
        <f>F24/F8</f>
        <v>1</v>
      </c>
      <c r="H24" s="24">
        <f>H19+H22-H23</f>
        <v>10000</v>
      </c>
      <c r="I24" s="18">
        <f>H24/H8</f>
        <v>1</v>
      </c>
      <c r="J24" s="24">
        <f>J19+J22-J23</f>
        <v>10000</v>
      </c>
      <c r="K24" s="18">
        <f>J24/J8</f>
        <v>1</v>
      </c>
      <c r="L24" s="24">
        <f>L19+L22-L23</f>
        <v>10000</v>
      </c>
      <c r="M24" s="18">
        <f>L24/L8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24:J24 K19:L19 C19:D19 C24:D24 E19:F19 E24:F24 G19:H19 G24 I19:J19 K24:L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39.8515625" style="0" customWidth="1"/>
    <col min="2" max="2" width="7.7109375" style="0" customWidth="1"/>
    <col min="3" max="4" width="8.8515625" style="0" customWidth="1"/>
    <col min="5" max="12" width="8.8515625" style="0" bestFit="1" customWidth="1"/>
  </cols>
  <sheetData>
    <row r="1" spans="1:4" ht="15">
      <c r="A1" s="4" t="s">
        <v>29</v>
      </c>
      <c r="B1" s="4"/>
      <c r="C1" s="1" t="s">
        <v>15</v>
      </c>
      <c r="D1" t="s">
        <v>1</v>
      </c>
    </row>
    <row r="2" ht="12.75">
      <c r="C2" t="s">
        <v>16</v>
      </c>
    </row>
    <row r="4" spans="1:4" ht="12.75">
      <c r="A4" s="1" t="s">
        <v>30</v>
      </c>
      <c r="B4" s="1"/>
      <c r="C4" s="11">
        <f>Discount_rate!B11</f>
        <v>0.16666666666666666</v>
      </c>
      <c r="D4" t="s">
        <v>31</v>
      </c>
    </row>
    <row r="6" spans="1:12" ht="13.5" thickBot="1">
      <c r="A6" s="8"/>
      <c r="B6" s="51" t="s">
        <v>0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</row>
    <row r="7" spans="1:13" ht="12.75">
      <c r="A7" s="2" t="s">
        <v>2</v>
      </c>
      <c r="C7" s="39"/>
      <c r="D7" s="52">
        <v>0.15</v>
      </c>
      <c r="E7" s="50">
        <v>0.03</v>
      </c>
      <c r="F7" s="50">
        <v>0.03</v>
      </c>
      <c r="G7" s="50">
        <v>0.03</v>
      </c>
      <c r="H7" s="50">
        <v>0.03</v>
      </c>
      <c r="I7" s="50">
        <v>0.03</v>
      </c>
      <c r="J7" s="50">
        <v>0.03</v>
      </c>
      <c r="K7" s="50">
        <v>0.03</v>
      </c>
      <c r="L7" s="50">
        <v>0.03</v>
      </c>
      <c r="M7" s="10" t="s">
        <v>27</v>
      </c>
    </row>
    <row r="8" spans="1:12" ht="12.75">
      <c r="A8" s="3" t="s">
        <v>3</v>
      </c>
      <c r="B8" s="3"/>
      <c r="C8" s="41">
        <v>100000</v>
      </c>
      <c r="D8" s="29">
        <f>C8*(1+D$7)</f>
        <v>114999.99999999999</v>
      </c>
      <c r="E8" s="29">
        <f>D8*(1+E$7)</f>
        <v>118449.99999999999</v>
      </c>
      <c r="F8" s="29">
        <f aca="true" t="shared" si="0" ref="F8:K8">E8*(1+F$7)</f>
        <v>122003.49999999999</v>
      </c>
      <c r="G8" s="29">
        <f t="shared" si="0"/>
        <v>125663.60499999998</v>
      </c>
      <c r="H8" s="29">
        <f t="shared" si="0"/>
        <v>129433.51314999998</v>
      </c>
      <c r="I8" s="29">
        <f t="shared" si="0"/>
        <v>133316.5185445</v>
      </c>
      <c r="J8" s="29">
        <f t="shared" si="0"/>
        <v>137316.014100835</v>
      </c>
      <c r="K8" s="29">
        <f t="shared" si="0"/>
        <v>141435.49452386005</v>
      </c>
      <c r="L8" s="29">
        <f>K8*(1+L$7)</f>
        <v>145678.55935957585</v>
      </c>
    </row>
    <row r="9" spans="1:12" ht="12.75">
      <c r="A9" s="3" t="s">
        <v>49</v>
      </c>
      <c r="B9" s="42">
        <v>0.05</v>
      </c>
      <c r="C9" s="41">
        <v>10000</v>
      </c>
      <c r="D9" s="29">
        <f>C9*(1+$B$9)</f>
        <v>10500</v>
      </c>
      <c r="E9" s="29">
        <f aca="true" t="shared" si="1" ref="E9:L9">D9*(1+$B$9)</f>
        <v>11025</v>
      </c>
      <c r="F9" s="29">
        <f t="shared" si="1"/>
        <v>11576.25</v>
      </c>
      <c r="G9" s="29">
        <f t="shared" si="1"/>
        <v>12155.0625</v>
      </c>
      <c r="H9" s="29">
        <f t="shared" si="1"/>
        <v>12762.815625000001</v>
      </c>
      <c r="I9" s="29">
        <f t="shared" si="1"/>
        <v>13400.956406250001</v>
      </c>
      <c r="J9" s="29">
        <f t="shared" si="1"/>
        <v>14071.004226562502</v>
      </c>
      <c r="K9" s="29">
        <f t="shared" si="1"/>
        <v>14774.554437890627</v>
      </c>
      <c r="L9" s="29">
        <f t="shared" si="1"/>
        <v>15513.28215978516</v>
      </c>
    </row>
    <row r="10" spans="1:12" ht="12.75">
      <c r="A10" s="3" t="s">
        <v>4</v>
      </c>
      <c r="B10" s="42">
        <v>0.05</v>
      </c>
      <c r="C10" s="29">
        <f>C8*$B$10</f>
        <v>5000</v>
      </c>
      <c r="D10" s="29">
        <f aca="true" t="shared" si="2" ref="D10:L10">D8*$B$10</f>
        <v>5750</v>
      </c>
      <c r="E10" s="29">
        <f t="shared" si="2"/>
        <v>5922.5</v>
      </c>
      <c r="F10" s="29">
        <f t="shared" si="2"/>
        <v>6100.174999999999</v>
      </c>
      <c r="G10" s="29">
        <f t="shared" si="2"/>
        <v>6283.180249999999</v>
      </c>
      <c r="H10" s="29">
        <f t="shared" si="2"/>
        <v>6471.6756575</v>
      </c>
      <c r="I10" s="29">
        <f t="shared" si="2"/>
        <v>6665.825927225</v>
      </c>
      <c r="J10" s="29">
        <f t="shared" si="2"/>
        <v>6865.80070504175</v>
      </c>
      <c r="K10" s="29">
        <f t="shared" si="2"/>
        <v>7071.774726193003</v>
      </c>
      <c r="L10" s="29">
        <f t="shared" si="2"/>
        <v>7283.927967978793</v>
      </c>
    </row>
    <row r="11" spans="1:12" ht="12.75">
      <c r="A11" s="2" t="s">
        <v>5</v>
      </c>
      <c r="B11" s="2"/>
      <c r="C11" s="19">
        <f aca="true" t="shared" si="3" ref="C11:L11">SUM(C8:C10)</f>
        <v>115000</v>
      </c>
      <c r="D11" s="19">
        <f t="shared" si="3"/>
        <v>131250</v>
      </c>
      <c r="E11" s="19">
        <f t="shared" si="3"/>
        <v>135397.5</v>
      </c>
      <c r="F11" s="19">
        <f t="shared" si="3"/>
        <v>139679.925</v>
      </c>
      <c r="G11" s="19">
        <f t="shared" si="3"/>
        <v>144101.84775</v>
      </c>
      <c r="H11" s="19">
        <f t="shared" si="3"/>
        <v>148668.00443249996</v>
      </c>
      <c r="I11" s="19">
        <f t="shared" si="3"/>
        <v>153383.300877975</v>
      </c>
      <c r="J11" s="19">
        <f t="shared" si="3"/>
        <v>158252.81903243923</v>
      </c>
      <c r="K11" s="19">
        <f t="shared" si="3"/>
        <v>163281.82368794366</v>
      </c>
      <c r="L11" s="19">
        <f t="shared" si="3"/>
        <v>168475.7694873398</v>
      </c>
    </row>
    <row r="12" spans="1:12" ht="12.75">
      <c r="A12" s="2"/>
      <c r="B12" s="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2" t="s">
        <v>6</v>
      </c>
      <c r="B13" s="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3" t="s">
        <v>7</v>
      </c>
      <c r="B14" s="42">
        <v>0.5</v>
      </c>
      <c r="C14" s="29">
        <f>C8*$B$14</f>
        <v>50000</v>
      </c>
      <c r="D14" s="29">
        <f aca="true" t="shared" si="4" ref="D14:L14">D8*$B$14</f>
        <v>57499.99999999999</v>
      </c>
      <c r="E14" s="29">
        <f t="shared" si="4"/>
        <v>59224.99999999999</v>
      </c>
      <c r="F14" s="29">
        <f t="shared" si="4"/>
        <v>61001.74999999999</v>
      </c>
      <c r="G14" s="29">
        <f t="shared" si="4"/>
        <v>62831.80249999999</v>
      </c>
      <c r="H14" s="29">
        <f t="shared" si="4"/>
        <v>64716.75657499999</v>
      </c>
      <c r="I14" s="29">
        <f t="shared" si="4"/>
        <v>66658.25927225</v>
      </c>
      <c r="J14" s="29">
        <f t="shared" si="4"/>
        <v>68658.0070504175</v>
      </c>
      <c r="K14" s="29">
        <f t="shared" si="4"/>
        <v>70717.74726193002</v>
      </c>
      <c r="L14" s="29">
        <f t="shared" si="4"/>
        <v>72839.27967978793</v>
      </c>
    </row>
    <row r="15" spans="1:12" ht="12.75">
      <c r="A15" s="3" t="s">
        <v>8</v>
      </c>
      <c r="B15" s="42">
        <v>0.03</v>
      </c>
      <c r="C15" s="29">
        <f>C8*$B$15</f>
        <v>3000</v>
      </c>
      <c r="D15" s="29">
        <f aca="true" t="shared" si="5" ref="D15:L15">D8*$B$15</f>
        <v>3449.9999999999995</v>
      </c>
      <c r="E15" s="29">
        <f t="shared" si="5"/>
        <v>3553.4999999999995</v>
      </c>
      <c r="F15" s="29">
        <f t="shared" si="5"/>
        <v>3660.1049999999996</v>
      </c>
      <c r="G15" s="29">
        <f t="shared" si="5"/>
        <v>3769.9081499999993</v>
      </c>
      <c r="H15" s="29">
        <f t="shared" si="5"/>
        <v>3883.0053944999995</v>
      </c>
      <c r="I15" s="29">
        <f t="shared" si="5"/>
        <v>3999.4955563349995</v>
      </c>
      <c r="J15" s="29">
        <f t="shared" si="5"/>
        <v>4119.480423025049</v>
      </c>
      <c r="K15" s="29">
        <f t="shared" si="5"/>
        <v>4243.064835715802</v>
      </c>
      <c r="L15" s="29">
        <f t="shared" si="5"/>
        <v>4370.356780787275</v>
      </c>
    </row>
    <row r="16" spans="1:12" ht="12.75">
      <c r="A16" s="3" t="s">
        <v>9</v>
      </c>
      <c r="B16" s="42">
        <v>0.3</v>
      </c>
      <c r="C16" s="29">
        <f>C8*$B$16</f>
        <v>30000</v>
      </c>
      <c r="D16" s="29">
        <f aca="true" t="shared" si="6" ref="D16:L16">D8*$B$16</f>
        <v>34499.99999999999</v>
      </c>
      <c r="E16" s="29">
        <f t="shared" si="6"/>
        <v>35534.99999999999</v>
      </c>
      <c r="F16" s="29">
        <f t="shared" si="6"/>
        <v>36601.049999999996</v>
      </c>
      <c r="G16" s="29">
        <f t="shared" si="6"/>
        <v>37699.08149999999</v>
      </c>
      <c r="H16" s="29">
        <f t="shared" si="6"/>
        <v>38830.05394499999</v>
      </c>
      <c r="I16" s="29">
        <f t="shared" si="6"/>
        <v>39994.95556335</v>
      </c>
      <c r="J16" s="29">
        <f t="shared" si="6"/>
        <v>41194.8042302505</v>
      </c>
      <c r="K16" s="29">
        <f t="shared" si="6"/>
        <v>42430.64835715801</v>
      </c>
      <c r="L16" s="29">
        <f t="shared" si="6"/>
        <v>43703.56780787276</v>
      </c>
    </row>
    <row r="17" spans="1:12" ht="12.75">
      <c r="A17" s="3" t="s">
        <v>10</v>
      </c>
      <c r="B17" s="42">
        <v>0.02</v>
      </c>
      <c r="C17" s="29">
        <f>C8*$B$17</f>
        <v>2000</v>
      </c>
      <c r="D17" s="29">
        <f aca="true" t="shared" si="7" ref="D17:L17">D8*$B$17</f>
        <v>2299.9999999999995</v>
      </c>
      <c r="E17" s="29">
        <f t="shared" si="7"/>
        <v>2368.9999999999995</v>
      </c>
      <c r="F17" s="29">
        <f t="shared" si="7"/>
        <v>2440.0699999999997</v>
      </c>
      <c r="G17" s="29">
        <f t="shared" si="7"/>
        <v>2513.2720999999997</v>
      </c>
      <c r="H17" s="29">
        <f t="shared" si="7"/>
        <v>2588.6702629999995</v>
      </c>
      <c r="I17" s="29">
        <f t="shared" si="7"/>
        <v>2666.33037089</v>
      </c>
      <c r="J17" s="29">
        <f t="shared" si="7"/>
        <v>2746.3202820167</v>
      </c>
      <c r="K17" s="29">
        <f t="shared" si="7"/>
        <v>2828.709890477201</v>
      </c>
      <c r="L17" s="29">
        <f t="shared" si="7"/>
        <v>2913.5711871915173</v>
      </c>
    </row>
    <row r="18" spans="1:12" ht="12.75">
      <c r="A18" s="3" t="s">
        <v>11</v>
      </c>
      <c r="B18" s="49">
        <v>0.01</v>
      </c>
      <c r="C18" s="35">
        <f>C8*$B$18</f>
        <v>1000</v>
      </c>
      <c r="D18" s="35">
        <f aca="true" t="shared" si="8" ref="D18:L18">D8*$B$18</f>
        <v>1149.9999999999998</v>
      </c>
      <c r="E18" s="35">
        <f t="shared" si="8"/>
        <v>1184.4999999999998</v>
      </c>
      <c r="F18" s="35">
        <f t="shared" si="8"/>
        <v>1220.0349999999999</v>
      </c>
      <c r="G18" s="35">
        <f t="shared" si="8"/>
        <v>1256.6360499999998</v>
      </c>
      <c r="H18" s="35">
        <f t="shared" si="8"/>
        <v>1294.3351314999998</v>
      </c>
      <c r="I18" s="35">
        <f t="shared" si="8"/>
        <v>1333.165185445</v>
      </c>
      <c r="J18" s="35">
        <f t="shared" si="8"/>
        <v>1373.16014100835</v>
      </c>
      <c r="K18" s="35">
        <f t="shared" si="8"/>
        <v>1414.3549452386005</v>
      </c>
      <c r="L18" s="35">
        <f t="shared" si="8"/>
        <v>1456.7855935957587</v>
      </c>
    </row>
    <row r="19" spans="1:12" ht="12.75">
      <c r="A19" s="36" t="s">
        <v>14</v>
      </c>
      <c r="B19" s="34"/>
      <c r="C19" s="33">
        <f aca="true" t="shared" si="9" ref="C19:L19">C11-SUM(C14:C18)</f>
        <v>29000</v>
      </c>
      <c r="D19" s="33">
        <f t="shared" si="9"/>
        <v>32350.000000000015</v>
      </c>
      <c r="E19" s="33">
        <f t="shared" si="9"/>
        <v>33530.500000000015</v>
      </c>
      <c r="F19" s="33">
        <f t="shared" si="9"/>
        <v>34756.91499999998</v>
      </c>
      <c r="G19" s="33">
        <f t="shared" si="9"/>
        <v>36031.14744999999</v>
      </c>
      <c r="H19" s="33">
        <f t="shared" si="9"/>
        <v>37355.183123499985</v>
      </c>
      <c r="I19" s="33">
        <f t="shared" si="9"/>
        <v>38731.09492970501</v>
      </c>
      <c r="J19" s="33">
        <f t="shared" si="9"/>
        <v>40161.04690572113</v>
      </c>
      <c r="K19" s="33">
        <f t="shared" si="9"/>
        <v>41647.29839742402</v>
      </c>
      <c r="L19" s="33">
        <f t="shared" si="9"/>
        <v>43192.20843810456</v>
      </c>
    </row>
    <row r="20" spans="1:12" ht="12.75">
      <c r="A20" s="2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2.75">
      <c r="A21" s="2" t="s">
        <v>12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3" ht="12.75">
      <c r="A22" s="3" t="s">
        <v>47</v>
      </c>
      <c r="B22" s="42">
        <v>0.03</v>
      </c>
      <c r="C22" s="58">
        <v>500</v>
      </c>
      <c r="D22" s="55">
        <f>C22*(1+$B$22)</f>
        <v>515</v>
      </c>
      <c r="E22" s="55">
        <f aca="true" t="shared" si="10" ref="E22:L22">D22*(1+$B$22)</f>
        <v>530.45</v>
      </c>
      <c r="F22" s="55">
        <f t="shared" si="10"/>
        <v>546.3635</v>
      </c>
      <c r="G22" s="55">
        <f t="shared" si="10"/>
        <v>562.754405</v>
      </c>
      <c r="H22" s="55">
        <f t="shared" si="10"/>
        <v>579.6370371500001</v>
      </c>
      <c r="I22" s="55">
        <f t="shared" si="10"/>
        <v>597.0261482645001</v>
      </c>
      <c r="J22" s="55">
        <f t="shared" si="10"/>
        <v>614.9369327124351</v>
      </c>
      <c r="K22" s="55">
        <f t="shared" si="10"/>
        <v>633.3850406938082</v>
      </c>
      <c r="L22" s="55">
        <f t="shared" si="10"/>
        <v>652.3865919146224</v>
      </c>
      <c r="M22" s="10" t="s">
        <v>58</v>
      </c>
    </row>
    <row r="23" spans="1:13" ht="12.75">
      <c r="A23" s="3" t="s">
        <v>48</v>
      </c>
      <c r="B23" s="43">
        <v>0.03</v>
      </c>
      <c r="C23" s="58">
        <v>500</v>
      </c>
      <c r="D23" s="55">
        <f>C23*(1+$B$23)</f>
        <v>515</v>
      </c>
      <c r="E23" s="55">
        <f aca="true" t="shared" si="11" ref="E23:L23">D23*(1+$B$23)</f>
        <v>530.45</v>
      </c>
      <c r="F23" s="55">
        <f t="shared" si="11"/>
        <v>546.3635</v>
      </c>
      <c r="G23" s="55">
        <f t="shared" si="11"/>
        <v>562.754405</v>
      </c>
      <c r="H23" s="55">
        <f t="shared" si="11"/>
        <v>579.6370371500001</v>
      </c>
      <c r="I23" s="55">
        <f t="shared" si="11"/>
        <v>597.0261482645001</v>
      </c>
      <c r="J23" s="55">
        <f t="shared" si="11"/>
        <v>614.9369327124351</v>
      </c>
      <c r="K23" s="55">
        <f t="shared" si="11"/>
        <v>633.3850406938082</v>
      </c>
      <c r="L23" s="55">
        <f t="shared" si="11"/>
        <v>652.3865919146224</v>
      </c>
      <c r="M23" s="10" t="s">
        <v>58</v>
      </c>
    </row>
    <row r="24" spans="1:12" ht="12.75">
      <c r="A24" s="7" t="s">
        <v>13</v>
      </c>
      <c r="B24" s="7"/>
      <c r="C24" s="30">
        <f>C19+C22-C23</f>
        <v>29000</v>
      </c>
      <c r="D24" s="30">
        <f aca="true" t="shared" si="12" ref="D24:L24">D19+D22-D23</f>
        <v>32350.000000000015</v>
      </c>
      <c r="E24" s="30">
        <f t="shared" si="12"/>
        <v>33530.500000000015</v>
      </c>
      <c r="F24" s="30">
        <f t="shared" si="12"/>
        <v>34756.91499999998</v>
      </c>
      <c r="G24" s="30">
        <f t="shared" si="12"/>
        <v>36031.14744999999</v>
      </c>
      <c r="H24" s="30">
        <f t="shared" si="12"/>
        <v>37355.183123499985</v>
      </c>
      <c r="I24" s="30">
        <f t="shared" si="12"/>
        <v>38731.09492970501</v>
      </c>
      <c r="J24" s="30">
        <f t="shared" si="12"/>
        <v>40161.04690572113</v>
      </c>
      <c r="K24" s="30">
        <f t="shared" si="12"/>
        <v>41647.29839742402</v>
      </c>
      <c r="L24" s="30">
        <f t="shared" si="12"/>
        <v>43192.20843810456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:A9"/>
    </sheetView>
  </sheetViews>
  <sheetFormatPr defaultColWidth="9.140625" defaultRowHeight="12.75"/>
  <cols>
    <col min="1" max="1" width="36.421875" style="0" customWidth="1"/>
    <col min="2" max="2" width="24.140625" style="0" customWidth="1"/>
  </cols>
  <sheetData>
    <row r="1" spans="1:2" ht="15">
      <c r="A1" s="4" t="s">
        <v>32</v>
      </c>
      <c r="B1" t="s">
        <v>1</v>
      </c>
    </row>
    <row r="2" ht="15">
      <c r="A2" s="4"/>
    </row>
    <row r="3" ht="12.75">
      <c r="A3" s="12" t="s">
        <v>33</v>
      </c>
    </row>
    <row r="4" spans="1:2" ht="12.75">
      <c r="A4" t="s">
        <v>34</v>
      </c>
      <c r="B4" s="31">
        <f>(Income_statement!C24/(1+Discount_rate!B11)^1)+(Income_statement!D24/(1+Discount_rate!B11)^2)+(Income_statement!E24/(1+Discount_rate!B11)^3)+(Income_statement!F24/(1+Discount_rate!B11)^4)+(Income_statement!G24/(1+Discount_rate!B11)^5)+(Income_statement!H24/(1+Discount_rate!B11)^6)+(Income_statement!I24/(1+Discount_rate!B11)^7)+(Income_statement!J24/(1+Discount_rate!B11)^8)+(Income_statement!K24/(1+Discount_rate!B11)^9)+(Income_statement!L24/(1+Discount_rate!B11)^10)</f>
        <v>164498.05677025634</v>
      </c>
    </row>
    <row r="5" spans="1:2" ht="12.75">
      <c r="A5" t="s">
        <v>35</v>
      </c>
      <c r="B5" s="31">
        <f>((Income_statement!L24)/Discount_rate!B12)/((1+Discount_rate!B11)^10)</f>
        <v>78493.4086107454</v>
      </c>
    </row>
    <row r="6" spans="1:2" ht="12.75">
      <c r="A6" s="53" t="s">
        <v>57</v>
      </c>
      <c r="B6" s="54"/>
    </row>
    <row r="7" spans="1:2" ht="12.75">
      <c r="A7" s="6" t="s">
        <v>36</v>
      </c>
      <c r="B7" s="32">
        <f>SUM(B4:B6)</f>
        <v>242991.46538100176</v>
      </c>
    </row>
    <row r="8" spans="1:2" ht="12.75">
      <c r="A8" s="46" t="s">
        <v>37</v>
      </c>
      <c r="B8" s="47">
        <v>1000</v>
      </c>
    </row>
    <row r="9" spans="1:2" ht="12.75">
      <c r="A9" s="6" t="s">
        <v>38</v>
      </c>
      <c r="B9" s="48">
        <f>B7/B8</f>
        <v>242.99146538100177</v>
      </c>
    </row>
    <row r="10" spans="1:2" ht="12.75">
      <c r="A10" s="44"/>
      <c r="B10" s="45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29.28125" style="0" customWidth="1"/>
    <col min="2" max="2" width="11.140625" style="0" customWidth="1"/>
  </cols>
  <sheetData>
    <row r="1" spans="1:2" ht="15">
      <c r="A1" s="4" t="s">
        <v>30</v>
      </c>
      <c r="B1" t="s">
        <v>46</v>
      </c>
    </row>
    <row r="4" spans="1:3" ht="12.75">
      <c r="A4" t="s">
        <v>39</v>
      </c>
      <c r="B4" s="56">
        <v>0.04</v>
      </c>
      <c r="C4" t="s">
        <v>40</v>
      </c>
    </row>
    <row r="5" spans="1:3" ht="12.75">
      <c r="A5" s="53" t="s">
        <v>55</v>
      </c>
      <c r="B5" s="13">
        <v>0.04</v>
      </c>
      <c r="C5" s="53" t="s">
        <v>56</v>
      </c>
    </row>
    <row r="6" spans="1:3" ht="12.75">
      <c r="A6" t="s">
        <v>41</v>
      </c>
      <c r="B6" s="14">
        <v>2</v>
      </c>
      <c r="C6" t="s">
        <v>42</v>
      </c>
    </row>
    <row r="7" spans="1:3" ht="12.75">
      <c r="A7" t="s">
        <v>43</v>
      </c>
      <c r="B7" s="13">
        <v>0.28</v>
      </c>
      <c r="C7" t="s">
        <v>44</v>
      </c>
    </row>
    <row r="8" spans="1:3" ht="12.75">
      <c r="A8" t="s">
        <v>50</v>
      </c>
      <c r="B8" s="56">
        <v>0.02</v>
      </c>
      <c r="C8" t="s">
        <v>50</v>
      </c>
    </row>
    <row r="9" spans="1:3" ht="12.75">
      <c r="A9" s="53" t="s">
        <v>52</v>
      </c>
      <c r="B9" s="56">
        <v>0.0211</v>
      </c>
      <c r="C9" s="53" t="s">
        <v>53</v>
      </c>
    </row>
    <row r="11" spans="1:3" ht="12.75">
      <c r="A11" s="5" t="s">
        <v>45</v>
      </c>
      <c r="B11" s="57">
        <f>((B4+B6*(B5))/(1-B7))</f>
        <v>0.16666666666666666</v>
      </c>
      <c r="C11" t="s">
        <v>51</v>
      </c>
    </row>
    <row r="12" spans="1:3" ht="12.75">
      <c r="A12" s="5" t="s">
        <v>45</v>
      </c>
      <c r="B12" s="57">
        <f>((B4-B8+B6*(B5))/(1-B7))-B9</f>
        <v>0.11778888888888889</v>
      </c>
      <c r="C12" s="53" t="s">
        <v>54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Ekonomiprogram.biz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Valuation of Company</dc:title>
  <dc:subject>Company Valuation</dc:subject>
  <dc:creator>Fabian Svensson</dc:creator>
  <cp:keywords>Valuation of Company, Company Valuation, Company value, Shareholder value</cp:keywords>
  <dc:description>Template for valuation of a company that uses a model to discount income.</dc:description>
  <cp:lastModifiedBy>Fredde</cp:lastModifiedBy>
  <cp:lastPrinted>2006-05-24T14:37:53Z</cp:lastPrinted>
  <dcterms:created xsi:type="dcterms:W3CDTF">2006-05-24T13:45:37Z</dcterms:created>
  <dcterms:modified xsi:type="dcterms:W3CDTF">2013-04-22T08:17:19Z</dcterms:modified>
  <cp:category>Company valuation</cp:category>
  <cp:version/>
  <cp:contentType/>
  <cp:contentStatus/>
</cp:coreProperties>
</file>