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Menu" sheetId="1" r:id="rId1"/>
    <sheet name="Input" sheetId="2" r:id="rId2"/>
    <sheet name="Analysis" sheetId="3" r:id="rId3"/>
  </sheets>
  <definedNames/>
  <calcPr fullCalcOnLoad="1"/>
</workbook>
</file>

<file path=xl/comments2.xml><?xml version="1.0" encoding="utf-8"?>
<comments xmlns="http://schemas.openxmlformats.org/spreadsheetml/2006/main">
  <authors>
    <author>Fredde</author>
  </authors>
  <commentList>
    <comment ref="F4" authorId="0">
      <text>
        <r>
          <rPr>
            <sz val="8"/>
            <rFont val="Tahoma"/>
            <family val="2"/>
          </rPr>
          <t xml:space="preserve">12 months interest rate
</t>
        </r>
      </text>
    </comment>
    <comment ref="E4" authorId="0">
      <text>
        <r>
          <rPr>
            <sz val="8"/>
            <rFont val="Tahoma"/>
            <family val="2"/>
          </rPr>
          <t xml:space="preserve">Volatility per year
</t>
        </r>
      </text>
    </comment>
    <comment ref="D4" authorId="0">
      <text>
        <r>
          <rPr>
            <sz val="8"/>
            <rFont val="Tahoma"/>
            <family val="2"/>
          </rPr>
          <t>Remaining days to expiration</t>
        </r>
      </text>
    </comment>
  </commentList>
</comments>
</file>

<file path=xl/comments3.xml><?xml version="1.0" encoding="utf-8"?>
<comments xmlns="http://schemas.openxmlformats.org/spreadsheetml/2006/main">
  <authors>
    <author>Fredde</author>
  </authors>
  <commentList>
    <comment ref="E4" authorId="0">
      <text>
        <r>
          <rPr>
            <sz val="8"/>
            <rFont val="Tahoma"/>
            <family val="2"/>
          </rPr>
          <t xml:space="preserve">Tells us the change in the option price when the stock price goes upp with one unit.
</t>
        </r>
        <r>
          <rPr>
            <b/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8"/>
            <rFont val="Tahoma"/>
            <family val="2"/>
          </rPr>
          <t>Tells us the change in Delta when the stock price goes up with one unit.</t>
        </r>
      </text>
    </comment>
    <comment ref="G4" authorId="0">
      <text>
        <r>
          <rPr>
            <sz val="8"/>
            <rFont val="Tahoma"/>
            <family val="2"/>
          </rPr>
          <t>Tells us the change in the option price when the volatility goes up with one percentage unit.</t>
        </r>
        <r>
          <rPr>
            <b/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sz val="8"/>
            <rFont val="Tahoma"/>
            <family val="2"/>
          </rPr>
          <t>Tells us the change in the option price when one day goes by.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4" authorId="0">
      <text>
        <r>
          <rPr>
            <sz val="8"/>
            <rFont val="Tahoma"/>
            <family val="2"/>
          </rPr>
          <t xml:space="preserve">Tells us the change in the option price when the stock price goes upp with one unit.
</t>
        </r>
      </text>
    </comment>
    <comment ref="K4" authorId="0">
      <text>
        <r>
          <rPr>
            <sz val="8"/>
            <rFont val="Tahoma"/>
            <family val="2"/>
          </rPr>
          <t>Tells us the change in Delta when the stock price goes up with one unit.</t>
        </r>
      </text>
    </comment>
    <comment ref="L4" authorId="0">
      <text>
        <r>
          <rPr>
            <sz val="8"/>
            <rFont val="Tahoma"/>
            <family val="2"/>
          </rPr>
          <t xml:space="preserve">Tells us the change in the option price when the volatility goes up with one percentage unit.
</t>
        </r>
      </text>
    </comment>
    <comment ref="M4" authorId="0">
      <text>
        <r>
          <rPr>
            <sz val="8"/>
            <rFont val="Tahoma"/>
            <family val="2"/>
          </rPr>
          <t xml:space="preserve">Tells us the change in the option price when one day goes by.
</t>
        </r>
      </text>
    </comment>
    <comment ref="N4" authorId="0">
      <text>
        <r>
          <rPr>
            <sz val="8"/>
            <rFont val="Tahoma"/>
            <family val="2"/>
          </rPr>
          <t xml:space="preserve">Tells us the percentage change in the call option price when the stock price goes up with 1 percent. </t>
        </r>
      </text>
    </comment>
    <comment ref="O4" authorId="0">
      <text>
        <r>
          <rPr>
            <sz val="8"/>
            <rFont val="Tahoma"/>
            <family val="2"/>
          </rPr>
          <t xml:space="preserve">Tells us the percentage change in the put option price when the stock price goes up with 1 percent.
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sz val="8"/>
            <rFont val="Tahoma"/>
            <family val="2"/>
          </rPr>
          <t>Calculated with black &amp; scholes formula for european style options</t>
        </r>
      </text>
    </comment>
    <comment ref="I4" authorId="0">
      <text>
        <r>
          <rPr>
            <sz val="8"/>
            <rFont val="Tahoma"/>
            <family val="2"/>
          </rPr>
          <t>Calculated with black &amp; scholes formula for european style options</t>
        </r>
      </text>
    </comment>
  </commentList>
</comments>
</file>

<file path=xl/sharedStrings.xml><?xml version="1.0" encoding="utf-8"?>
<sst xmlns="http://schemas.openxmlformats.org/spreadsheetml/2006/main" count="76" uniqueCount="31">
  <si>
    <t>d1</t>
  </si>
  <si>
    <t>d2</t>
  </si>
  <si>
    <t>OMX</t>
  </si>
  <si>
    <t>Nokia</t>
  </si>
  <si>
    <t>Delta</t>
  </si>
  <si>
    <t>Gamma</t>
  </si>
  <si>
    <t>Vega</t>
  </si>
  <si>
    <t>Theta</t>
  </si>
  <si>
    <t>O  p  t  i  o  n  c  a  l  c  u  l  a  t  o  r</t>
  </si>
  <si>
    <t>MENU</t>
  </si>
  <si>
    <t>Input data</t>
  </si>
  <si>
    <t>Option analysis</t>
  </si>
  <si>
    <t>Explanation</t>
  </si>
  <si>
    <t>Input</t>
  </si>
  <si>
    <t>Output</t>
  </si>
  <si>
    <t>Underlying</t>
  </si>
  <si>
    <t>Stock</t>
  </si>
  <si>
    <t>Stock &amp; index options</t>
  </si>
  <si>
    <t>USD</t>
  </si>
  <si>
    <t>Strike price</t>
  </si>
  <si>
    <t>Stock price</t>
  </si>
  <si>
    <t>Days to expiration</t>
  </si>
  <si>
    <t>(d=365)</t>
  </si>
  <si>
    <t>Volatility</t>
  </si>
  <si>
    <t>percent</t>
  </si>
  <si>
    <t>Interest rate</t>
  </si>
  <si>
    <t>Theoretical price</t>
  </si>
  <si>
    <t>Call option</t>
  </si>
  <si>
    <t>value</t>
  </si>
  <si>
    <t>Put option</t>
  </si>
  <si>
    <t>Leverage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</si>
</sst>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color indexed="63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i/>
      <sz val="8"/>
      <color indexed="62"/>
      <name val="Arial"/>
      <family val="2"/>
    </font>
    <font>
      <u val="single"/>
      <sz val="10"/>
      <color indexed="36"/>
      <name val="Arial"/>
      <family val="2"/>
    </font>
    <font>
      <b/>
      <sz val="26"/>
      <color indexed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9" fontId="5" fillId="34" borderId="15" xfId="5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34" borderId="18" xfId="0" applyFont="1" applyFill="1" applyBorder="1" applyAlignment="1">
      <alignment/>
    </xf>
    <xf numFmtId="9" fontId="5" fillId="34" borderId="18" xfId="50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  <xf numFmtId="170" fontId="5" fillId="0" borderId="15" xfId="50" applyNumberFormat="1" applyFont="1" applyFill="1" applyBorder="1" applyAlignment="1">
      <alignment/>
    </xf>
    <xf numFmtId="169" fontId="5" fillId="0" borderId="15" xfId="5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0" fontId="0" fillId="35" borderId="0" xfId="0" applyFill="1" applyAlignment="1">
      <alignment/>
    </xf>
    <xf numFmtId="0" fontId="6" fillId="33" borderId="14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3" xfId="0" applyFont="1" applyFill="1" applyBorder="1" applyAlignment="1">
      <alignment horizontal="left"/>
    </xf>
    <xf numFmtId="0" fontId="12" fillId="34" borderId="11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0" fillId="37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9" fillId="36" borderId="10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2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left"/>
    </xf>
    <xf numFmtId="0" fontId="6" fillId="33" borderId="1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Alignment="1">
      <alignment horizontal="center"/>
    </xf>
    <xf numFmtId="0" fontId="2" fillId="35" borderId="0" xfId="0" applyFont="1" applyFill="1" applyBorder="1" applyAlignment="1">
      <alignment/>
    </xf>
    <xf numFmtId="0" fontId="11" fillId="0" borderId="0" xfId="45" applyFont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9" fillId="38" borderId="1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6" xfId="0" applyFont="1" applyFill="1" applyBorder="1" applyAlignment="1">
      <alignment/>
    </xf>
    <xf numFmtId="0" fontId="9" fillId="38" borderId="12" xfId="0" applyFont="1" applyFill="1" applyBorder="1" applyAlignment="1">
      <alignment horizontal="left"/>
    </xf>
    <xf numFmtId="0" fontId="9" fillId="38" borderId="13" xfId="0" applyFont="1" applyFill="1" applyBorder="1" applyAlignment="1">
      <alignment horizontal="left"/>
    </xf>
    <xf numFmtId="0" fontId="9" fillId="38" borderId="14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0" fillId="39" borderId="0" xfId="0" applyFont="1" applyFill="1" applyAlignment="1">
      <alignment horizontal="center"/>
    </xf>
    <xf numFmtId="0" fontId="50" fillId="40" borderId="0" xfId="45" applyFont="1" applyFill="1" applyAlignment="1" applyProtection="1">
      <alignment horizontal="left"/>
      <protection/>
    </xf>
    <xf numFmtId="0" fontId="3" fillId="35" borderId="23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center" vertical="center" readingOrder="1"/>
    </xf>
    <xf numFmtId="0" fontId="3" fillId="39" borderId="11" xfId="0" applyFont="1" applyFill="1" applyBorder="1" applyAlignment="1">
      <alignment horizontal="center" vertical="center" readingOrder="1"/>
    </xf>
    <xf numFmtId="0" fontId="3" fillId="39" borderId="16" xfId="0" applyFont="1" applyFill="1" applyBorder="1" applyAlignment="1">
      <alignment horizontal="center" vertical="center" readingOrder="1"/>
    </xf>
    <xf numFmtId="0" fontId="3" fillId="39" borderId="17" xfId="0" applyFont="1" applyFill="1" applyBorder="1" applyAlignment="1">
      <alignment horizontal="center" vertical="center" readingOrder="1"/>
    </xf>
    <xf numFmtId="0" fontId="3" fillId="39" borderId="0" xfId="0" applyFont="1" applyFill="1" applyBorder="1" applyAlignment="1">
      <alignment horizontal="center" vertical="center" readingOrder="1"/>
    </xf>
    <xf numFmtId="0" fontId="3" fillId="39" borderId="19" xfId="0" applyFont="1" applyFill="1" applyBorder="1" applyAlignment="1">
      <alignment horizontal="center" vertical="center" readingOrder="1"/>
    </xf>
    <xf numFmtId="0" fontId="3" fillId="39" borderId="12" xfId="0" applyFont="1" applyFill="1" applyBorder="1" applyAlignment="1">
      <alignment horizontal="center" vertical="center" readingOrder="1"/>
    </xf>
    <xf numFmtId="0" fontId="3" fillId="39" borderId="13" xfId="0" applyFont="1" applyFill="1" applyBorder="1" applyAlignment="1">
      <alignment horizontal="center" vertical="center" readingOrder="1"/>
    </xf>
    <xf numFmtId="0" fontId="3" fillId="39" borderId="14" xfId="0" applyFont="1" applyFill="1" applyBorder="1" applyAlignment="1">
      <alignment horizontal="center" vertical="center" readingOrder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5</xdr:row>
      <xdr:rowOff>66675</xdr:rowOff>
    </xdr:from>
    <xdr:to>
      <xdr:col>10</xdr:col>
      <xdr:colOff>314325</xdr:colOff>
      <xdr:row>24</xdr:row>
      <xdr:rowOff>104775</xdr:rowOff>
    </xdr:to>
    <xdr:pic>
      <xdr:nvPicPr>
        <xdr:cNvPr id="1" name="Picture 3" descr="wyqpfxat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90625"/>
          <a:ext cx="4419600" cy="3209925"/>
        </a:xfrm>
        <a:prstGeom prst="rect">
          <a:avLst/>
        </a:prstGeom>
        <a:noFill/>
        <a:ln w="25400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.75"/>
  <sheetData>
    <row r="1" spans="1:15" ht="34.5" thickBot="1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40"/>
      <c r="M1" s="40"/>
      <c r="N1" s="40"/>
      <c r="O1" s="40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5" spans="1:14" ht="15.75">
      <c r="A5" s="61" t="s">
        <v>9</v>
      </c>
      <c r="B5" s="6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62" t="s">
        <v>10</v>
      </c>
      <c r="B6" s="6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62" t="s">
        <v>11</v>
      </c>
      <c r="B7" s="6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4:14" ht="12.75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4:14" ht="12.75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4:14" ht="12.7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4:14" ht="12.75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4:14" ht="12.75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4:14" ht="12.7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4:14" ht="12.75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4:14" ht="12.75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4:14" ht="12.75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4:14" ht="12.7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.75">
      <c r="A18" s="37" t="s">
        <v>12</v>
      </c>
      <c r="B18" s="3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38"/>
      <c r="B19" s="1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39"/>
      <c r="B20" s="1" t="s">
        <v>14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4:14" ht="12.7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4:14" ht="12.7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4:14" ht="12.7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4:14" ht="12.7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.75">
      <c r="A25" s="51"/>
      <c r="B25" s="5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50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4:14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4:14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</sheetData>
  <sheetProtection/>
  <mergeCells count="4">
    <mergeCell ref="A1:K1"/>
    <mergeCell ref="A5:B5"/>
    <mergeCell ref="A6:B6"/>
    <mergeCell ref="A7:B7"/>
  </mergeCells>
  <hyperlinks>
    <hyperlink ref="A6:B6" location="Input!A1" display="Input data"/>
    <hyperlink ref="A7:B7" location="Analysis!A1" display="Option analysis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I2" sqref="I2"/>
    </sheetView>
  </sheetViews>
  <sheetFormatPr defaultColWidth="9.140625" defaultRowHeight="12.75"/>
  <cols>
    <col min="1" max="1" width="11.00390625" style="0" customWidth="1"/>
    <col min="3" max="3" width="9.421875" style="0" customWidth="1"/>
    <col min="4" max="4" width="13.57421875" style="0" customWidth="1"/>
    <col min="5" max="6" width="9.57421875" style="0" customWidth="1"/>
  </cols>
  <sheetData>
    <row r="1" ht="12.75">
      <c r="A1" s="1"/>
    </row>
    <row r="3" spans="1:3" ht="12.75">
      <c r="A3" s="63" t="s">
        <v>17</v>
      </c>
      <c r="B3" s="64"/>
      <c r="C3" s="65"/>
    </row>
    <row r="4" spans="1:8" ht="12.75">
      <c r="A4" s="2" t="s">
        <v>15</v>
      </c>
      <c r="B4" s="3" t="s">
        <v>20</v>
      </c>
      <c r="C4" s="3" t="s">
        <v>19</v>
      </c>
      <c r="D4" s="3" t="s">
        <v>21</v>
      </c>
      <c r="E4" s="3" t="s">
        <v>23</v>
      </c>
      <c r="F4" s="3" t="s">
        <v>25</v>
      </c>
      <c r="G4" s="11" t="s">
        <v>0</v>
      </c>
      <c r="H4" s="10" t="s">
        <v>1</v>
      </c>
    </row>
    <row r="5" spans="1:8" ht="12.75">
      <c r="A5" s="4" t="s">
        <v>16</v>
      </c>
      <c r="B5" s="9" t="s">
        <v>18</v>
      </c>
      <c r="C5" s="9" t="s">
        <v>18</v>
      </c>
      <c r="D5" s="9" t="s">
        <v>22</v>
      </c>
      <c r="E5" s="9" t="s">
        <v>24</v>
      </c>
      <c r="F5" s="9" t="s">
        <v>24</v>
      </c>
      <c r="G5" s="5"/>
      <c r="H5" s="6"/>
    </row>
    <row r="6" spans="1:8" ht="12.75">
      <c r="A6" s="7" t="s">
        <v>3</v>
      </c>
      <c r="B6" s="7">
        <v>124</v>
      </c>
      <c r="C6" s="7">
        <v>160</v>
      </c>
      <c r="D6" s="7">
        <v>29</v>
      </c>
      <c r="E6" s="8">
        <v>0.5</v>
      </c>
      <c r="F6" s="8">
        <v>0.04</v>
      </c>
      <c r="G6" s="20">
        <f aca="true" t="shared" si="0" ref="G6:G12">((LN(B6/C6))+(F6+(POWER(E6,2))/2)*(D6/365))/(E6*SQRT(D6/365))</f>
        <v>-1.7155468439805945</v>
      </c>
      <c r="H6" s="21">
        <f aca="true" t="shared" si="1" ref="H6:H12">G6-(E6*SQRT(D6/365))</f>
        <v>-1.8564830483378503</v>
      </c>
    </row>
    <row r="7" spans="1:8" ht="12.75">
      <c r="A7" s="7" t="s">
        <v>3</v>
      </c>
      <c r="B7" s="7">
        <v>130</v>
      </c>
      <c r="C7" s="7">
        <v>160</v>
      </c>
      <c r="D7" s="7">
        <v>29</v>
      </c>
      <c r="E7" s="8">
        <v>0.5</v>
      </c>
      <c r="F7" s="8">
        <v>0.04</v>
      </c>
      <c r="G7" s="20">
        <f t="shared" si="0"/>
        <v>-1.380268303835116</v>
      </c>
      <c r="H7" s="21">
        <f t="shared" si="1"/>
        <v>-1.5212045081923717</v>
      </c>
    </row>
    <row r="8" spans="1:8" ht="12.75">
      <c r="A8" s="7" t="s">
        <v>3</v>
      </c>
      <c r="B8" s="7">
        <v>144</v>
      </c>
      <c r="C8" s="7">
        <v>160</v>
      </c>
      <c r="D8" s="7">
        <v>29</v>
      </c>
      <c r="E8" s="8">
        <v>0.5</v>
      </c>
      <c r="F8" s="8">
        <v>0.04</v>
      </c>
      <c r="G8" s="20">
        <f t="shared" si="0"/>
        <v>-0.6545580465817412</v>
      </c>
      <c r="H8" s="21">
        <f t="shared" si="1"/>
        <v>-0.795494250938997</v>
      </c>
    </row>
    <row r="9" spans="1:8" ht="12.75">
      <c r="A9" s="7" t="s">
        <v>3</v>
      </c>
      <c r="B9" s="7">
        <v>150</v>
      </c>
      <c r="C9" s="7">
        <v>160</v>
      </c>
      <c r="D9" s="7">
        <v>29</v>
      </c>
      <c r="E9" s="8">
        <v>0.5</v>
      </c>
      <c r="F9" s="8">
        <v>0.04</v>
      </c>
      <c r="G9" s="20">
        <f t="shared" si="0"/>
        <v>-0.3649093029787389</v>
      </c>
      <c r="H9" s="21">
        <f t="shared" si="1"/>
        <v>-0.5058455073359946</v>
      </c>
    </row>
    <row r="10" spans="1:8" ht="12.75">
      <c r="A10" s="7" t="s">
        <v>3</v>
      </c>
      <c r="B10" s="7">
        <v>155</v>
      </c>
      <c r="C10" s="7">
        <v>160</v>
      </c>
      <c r="D10" s="7">
        <v>29</v>
      </c>
      <c r="E10" s="8">
        <v>0.5</v>
      </c>
      <c r="F10" s="8">
        <v>0.04</v>
      </c>
      <c r="G10" s="20">
        <f t="shared" si="0"/>
        <v>-0.13225210199528709</v>
      </c>
      <c r="H10" s="21">
        <f t="shared" si="1"/>
        <v>-0.27318830635254276</v>
      </c>
    </row>
    <row r="11" spans="1:8" ht="12.75">
      <c r="A11" s="7" t="s">
        <v>3</v>
      </c>
      <c r="B11" s="7">
        <v>160</v>
      </c>
      <c r="C11" s="7">
        <v>160</v>
      </c>
      <c r="D11" s="7">
        <v>29</v>
      </c>
      <c r="E11" s="8">
        <v>0.5</v>
      </c>
      <c r="F11" s="8">
        <v>0.04</v>
      </c>
      <c r="G11" s="20">
        <f t="shared" si="0"/>
        <v>0.09301789487578875</v>
      </c>
      <c r="H11" s="21">
        <f t="shared" si="1"/>
        <v>-0.047918309481466956</v>
      </c>
    </row>
    <row r="12" spans="1:8" ht="12.75">
      <c r="A12" s="7" t="s">
        <v>3</v>
      </c>
      <c r="B12" s="7">
        <v>170</v>
      </c>
      <c r="C12" s="7">
        <v>160</v>
      </c>
      <c r="D12" s="7">
        <v>29</v>
      </c>
      <c r="E12" s="8">
        <v>0.5</v>
      </c>
      <c r="F12" s="8">
        <v>0.04</v>
      </c>
      <c r="G12" s="20">
        <f t="shared" si="0"/>
        <v>0.5231743766181165</v>
      </c>
      <c r="H12" s="21">
        <f t="shared" si="1"/>
        <v>0.38223817226086076</v>
      </c>
    </row>
    <row r="13" spans="1:8" ht="12.75">
      <c r="A13" s="7" t="s">
        <v>3</v>
      </c>
      <c r="B13" s="7">
        <v>170</v>
      </c>
      <c r="C13" s="7">
        <v>160</v>
      </c>
      <c r="D13" s="7">
        <v>29</v>
      </c>
      <c r="E13" s="8">
        <v>0.5</v>
      </c>
      <c r="F13" s="8">
        <v>0.04</v>
      </c>
      <c r="G13" s="20">
        <f>((LN(B13/C13))+(F13+(POWER(E13,2))/2)*(D13/365))/(E13*SQRT(D13/365))</f>
        <v>0.5231743766181165</v>
      </c>
      <c r="H13" s="21">
        <f>G13-(E13*SQRT(D13/365))</f>
        <v>0.38223817226086076</v>
      </c>
    </row>
    <row r="14" spans="1:8" ht="12.75">
      <c r="A14" s="7" t="s">
        <v>3</v>
      </c>
      <c r="B14" s="7">
        <v>170</v>
      </c>
      <c r="C14" s="7">
        <v>160</v>
      </c>
      <c r="D14" s="7">
        <v>29</v>
      </c>
      <c r="E14" s="8">
        <v>0.5</v>
      </c>
      <c r="F14" s="8">
        <v>0.04</v>
      </c>
      <c r="G14" s="20">
        <f>((LN(B14/C14))+(F14+(POWER(E14,2))/2)*(D14/365))/(E14*SQRT(D14/365))</f>
        <v>0.5231743766181165</v>
      </c>
      <c r="H14" s="21">
        <f>G14-(E14*SQRT(D14/365))</f>
        <v>0.38223817226086076</v>
      </c>
    </row>
    <row r="15" spans="1:8" ht="12.75">
      <c r="A15" s="7" t="s">
        <v>3</v>
      </c>
      <c r="B15" s="7">
        <v>170</v>
      </c>
      <c r="C15" s="7">
        <v>160</v>
      </c>
      <c r="D15" s="7">
        <v>29</v>
      </c>
      <c r="E15" s="8">
        <v>0.5</v>
      </c>
      <c r="F15" s="8">
        <v>0.04</v>
      </c>
      <c r="G15" s="20">
        <f>((LN(B15/C15))+(F15+(POWER(E15,2))/2)*(D15/365))/(E15*SQRT(D15/365))</f>
        <v>0.5231743766181165</v>
      </c>
      <c r="H15" s="21">
        <f>G15-(E15*SQRT(D15/365))</f>
        <v>0.38223817226086076</v>
      </c>
    </row>
    <row r="16" spans="1:8" ht="12.75">
      <c r="A16" s="7" t="s">
        <v>3</v>
      </c>
      <c r="B16" s="7">
        <v>170</v>
      </c>
      <c r="C16" s="7">
        <v>160</v>
      </c>
      <c r="D16" s="7">
        <v>29</v>
      </c>
      <c r="E16" s="8">
        <v>0.5</v>
      </c>
      <c r="F16" s="8">
        <v>0.04</v>
      </c>
      <c r="G16" s="20">
        <f>((LN(B16/C16))+(F16+(POWER(E16,2))/2)*(D16/365))/(E16*SQRT(D16/365))</f>
        <v>0.5231743766181165</v>
      </c>
      <c r="H16" s="21">
        <f>G16-(E16*SQRT(D16/365))</f>
        <v>0.38223817226086076</v>
      </c>
    </row>
    <row r="17" spans="1:8" ht="12.75">
      <c r="A17" s="18" t="s">
        <v>2</v>
      </c>
      <c r="B17" s="18">
        <v>490</v>
      </c>
      <c r="C17" s="18">
        <v>490</v>
      </c>
      <c r="D17" s="18">
        <v>36</v>
      </c>
      <c r="E17" s="19">
        <v>0.26</v>
      </c>
      <c r="F17" s="19">
        <v>0.0395</v>
      </c>
      <c r="G17" s="20">
        <f aca="true" t="shared" si="2" ref="G17:G23">((LN(B17/C17))+(F17+(POWER(E17,2))/2)*(D17/365))/(E17*SQRT(D17/365))</f>
        <v>0.08853916967506768</v>
      </c>
      <c r="H17" s="21">
        <f aca="true" t="shared" si="3" ref="H17:H23">G17-(E17*SQRT(D17/365))</f>
        <v>0.006885037750994347</v>
      </c>
    </row>
    <row r="18" spans="1:8" ht="12.75">
      <c r="A18" s="7" t="s">
        <v>2</v>
      </c>
      <c r="B18" s="7">
        <v>530</v>
      </c>
      <c r="C18" s="7">
        <v>630</v>
      </c>
      <c r="D18" s="7">
        <v>18</v>
      </c>
      <c r="E18" s="8">
        <v>0.3</v>
      </c>
      <c r="F18" s="8">
        <v>0.0395</v>
      </c>
      <c r="G18" s="20">
        <f t="shared" si="2"/>
        <v>-2.5318700951722377</v>
      </c>
      <c r="H18" s="21">
        <f t="shared" si="3"/>
        <v>-2.598491084090022</v>
      </c>
    </row>
    <row r="19" spans="1:8" ht="12.75">
      <c r="A19" s="7" t="s">
        <v>2</v>
      </c>
      <c r="B19" s="7">
        <v>540</v>
      </c>
      <c r="C19" s="7">
        <v>630</v>
      </c>
      <c r="D19" s="7">
        <v>18</v>
      </c>
      <c r="E19" s="8">
        <v>0.3</v>
      </c>
      <c r="F19" s="8">
        <v>0.0395</v>
      </c>
      <c r="G19" s="20">
        <f t="shared" si="2"/>
        <v>-2.2512958599980943</v>
      </c>
      <c r="H19" s="21">
        <f t="shared" si="3"/>
        <v>-2.317916848915879</v>
      </c>
    </row>
    <row r="20" spans="1:8" ht="12.75">
      <c r="A20" s="7" t="s">
        <v>2</v>
      </c>
      <c r="B20" s="7">
        <v>567</v>
      </c>
      <c r="C20" s="7">
        <v>630</v>
      </c>
      <c r="D20" s="7">
        <v>18</v>
      </c>
      <c r="E20" s="8">
        <v>0.3</v>
      </c>
      <c r="F20" s="8">
        <v>0.0395</v>
      </c>
      <c r="G20" s="20">
        <f t="shared" si="2"/>
        <v>-1.5189416130558437</v>
      </c>
      <c r="H20" s="21">
        <f t="shared" si="3"/>
        <v>-1.5855626019736282</v>
      </c>
    </row>
    <row r="21" spans="1:8" ht="12.75">
      <c r="A21" s="7" t="s">
        <v>2</v>
      </c>
      <c r="B21" s="7">
        <v>570</v>
      </c>
      <c r="C21" s="7">
        <v>630</v>
      </c>
      <c r="D21" s="7">
        <v>18</v>
      </c>
      <c r="E21" s="8">
        <v>0.3</v>
      </c>
      <c r="F21" s="8">
        <v>0.0395</v>
      </c>
      <c r="G21" s="20">
        <f t="shared" si="2"/>
        <v>-1.4397314844377285</v>
      </c>
      <c r="H21" s="21">
        <f t="shared" si="3"/>
        <v>-1.506352473355513</v>
      </c>
    </row>
    <row r="22" spans="1:8" ht="12.75">
      <c r="A22" s="7" t="s">
        <v>2</v>
      </c>
      <c r="B22" s="7">
        <v>580</v>
      </c>
      <c r="C22" s="7">
        <v>630</v>
      </c>
      <c r="D22" s="7">
        <v>18</v>
      </c>
      <c r="E22" s="8">
        <v>0.3</v>
      </c>
      <c r="F22" s="8">
        <v>0.0395</v>
      </c>
      <c r="G22" s="20">
        <f t="shared" si="2"/>
        <v>-1.1786764776840475</v>
      </c>
      <c r="H22" s="21">
        <f t="shared" si="3"/>
        <v>-1.245297466601832</v>
      </c>
    </row>
    <row r="23" spans="1:8" ht="12.75">
      <c r="A23" s="7" t="s">
        <v>2</v>
      </c>
      <c r="B23" s="7">
        <v>600</v>
      </c>
      <c r="C23" s="7">
        <v>630</v>
      </c>
      <c r="D23" s="7">
        <v>18</v>
      </c>
      <c r="E23" s="8">
        <v>0.3</v>
      </c>
      <c r="F23" s="8">
        <v>0.0395</v>
      </c>
      <c r="G23" s="20">
        <f t="shared" si="2"/>
        <v>-0.6698045406805526</v>
      </c>
      <c r="H23" s="21">
        <f t="shared" si="3"/>
        <v>-0.7364255295983371</v>
      </c>
    </row>
    <row r="24" spans="1:8" ht="12.75">
      <c r="A24" s="7" t="s">
        <v>2</v>
      </c>
      <c r="B24" s="7">
        <v>580</v>
      </c>
      <c r="C24" s="7">
        <v>630</v>
      </c>
      <c r="D24" s="7">
        <v>18</v>
      </c>
      <c r="E24" s="8">
        <v>0.3</v>
      </c>
      <c r="F24" s="8">
        <v>0.0395</v>
      </c>
      <c r="G24" s="20">
        <f aca="true" t="shared" si="4" ref="G24:G31">((LN(B24/C24))+(F24+(POWER(E24,2))/2)*(D24/365))/(E24*SQRT(D24/365))</f>
        <v>-1.1786764776840475</v>
      </c>
      <c r="H24" s="21">
        <f aca="true" t="shared" si="5" ref="H24:H31">G24-(E24*SQRT(D24/365))</f>
        <v>-1.245297466601832</v>
      </c>
    </row>
    <row r="25" spans="1:8" ht="12.75">
      <c r="A25" s="7" t="s">
        <v>2</v>
      </c>
      <c r="B25" s="7">
        <v>600</v>
      </c>
      <c r="C25" s="7">
        <v>630</v>
      </c>
      <c r="D25" s="7">
        <v>18</v>
      </c>
      <c r="E25" s="8">
        <v>0.3</v>
      </c>
      <c r="F25" s="8">
        <v>0.0395</v>
      </c>
      <c r="G25" s="20">
        <f t="shared" si="4"/>
        <v>-0.6698045406805526</v>
      </c>
      <c r="H25" s="21">
        <f t="shared" si="5"/>
        <v>-0.7364255295983371</v>
      </c>
    </row>
    <row r="26" spans="1:8" ht="12.75">
      <c r="A26" s="7" t="s">
        <v>2</v>
      </c>
      <c r="B26" s="7">
        <v>600</v>
      </c>
      <c r="C26" s="7">
        <v>630</v>
      </c>
      <c r="D26" s="7">
        <v>18</v>
      </c>
      <c r="E26" s="8">
        <v>0.3</v>
      </c>
      <c r="F26" s="8">
        <v>0.0395</v>
      </c>
      <c r="G26" s="20">
        <f t="shared" si="4"/>
        <v>-0.6698045406805526</v>
      </c>
      <c r="H26" s="21">
        <f t="shared" si="5"/>
        <v>-0.7364255295983371</v>
      </c>
    </row>
    <row r="27" spans="1:8" ht="12.75">
      <c r="A27" s="7" t="s">
        <v>2</v>
      </c>
      <c r="B27" s="7">
        <v>600</v>
      </c>
      <c r="C27" s="7">
        <v>630</v>
      </c>
      <c r="D27" s="7">
        <v>18</v>
      </c>
      <c r="E27" s="8">
        <v>0.3</v>
      </c>
      <c r="F27" s="8">
        <v>0.0395</v>
      </c>
      <c r="G27" s="20">
        <f t="shared" si="4"/>
        <v>-0.6698045406805526</v>
      </c>
      <c r="H27" s="21">
        <f t="shared" si="5"/>
        <v>-0.7364255295983371</v>
      </c>
    </row>
    <row r="28" spans="1:8" ht="12.75">
      <c r="A28" s="7" t="s">
        <v>2</v>
      </c>
      <c r="B28" s="7">
        <v>600</v>
      </c>
      <c r="C28" s="7">
        <v>630</v>
      </c>
      <c r="D28" s="7">
        <v>18</v>
      </c>
      <c r="E28" s="8">
        <v>0.3</v>
      </c>
      <c r="F28" s="8">
        <v>0.0395</v>
      </c>
      <c r="G28" s="20">
        <f t="shared" si="4"/>
        <v>-0.6698045406805526</v>
      </c>
      <c r="H28" s="21">
        <f t="shared" si="5"/>
        <v>-0.7364255295983371</v>
      </c>
    </row>
    <row r="29" spans="1:8" ht="12.75">
      <c r="A29" s="7" t="s">
        <v>2</v>
      </c>
      <c r="B29" s="7">
        <v>600</v>
      </c>
      <c r="C29" s="7">
        <v>630</v>
      </c>
      <c r="D29" s="7">
        <v>18</v>
      </c>
      <c r="E29" s="8">
        <v>0.3</v>
      </c>
      <c r="F29" s="8">
        <v>0.0395</v>
      </c>
      <c r="G29" s="20">
        <f t="shared" si="4"/>
        <v>-0.6698045406805526</v>
      </c>
      <c r="H29" s="21">
        <f t="shared" si="5"/>
        <v>-0.7364255295983371</v>
      </c>
    </row>
    <row r="30" spans="1:8" ht="12.75">
      <c r="A30" s="7" t="s">
        <v>2</v>
      </c>
      <c r="B30" s="7">
        <v>600</v>
      </c>
      <c r="C30" s="7">
        <v>630</v>
      </c>
      <c r="D30" s="7">
        <v>18</v>
      </c>
      <c r="E30" s="8">
        <v>0.3</v>
      </c>
      <c r="F30" s="8">
        <v>0.0395</v>
      </c>
      <c r="G30" s="20">
        <f t="shared" si="4"/>
        <v>-0.6698045406805526</v>
      </c>
      <c r="H30" s="21">
        <f t="shared" si="5"/>
        <v>-0.7364255295983371</v>
      </c>
    </row>
    <row r="31" spans="1:8" ht="12.75">
      <c r="A31" s="7" t="s">
        <v>2</v>
      </c>
      <c r="B31" s="7">
        <v>600</v>
      </c>
      <c r="C31" s="7">
        <v>630</v>
      </c>
      <c r="D31" s="7">
        <v>18</v>
      </c>
      <c r="E31" s="8">
        <v>0.3</v>
      </c>
      <c r="F31" s="8">
        <v>0.0395</v>
      </c>
      <c r="G31" s="20">
        <f t="shared" si="4"/>
        <v>-0.6698045406805526</v>
      </c>
      <c r="H31" s="21">
        <f t="shared" si="5"/>
        <v>-0.7364255295983371</v>
      </c>
    </row>
  </sheetData>
  <sheetProtection/>
  <mergeCells count="1">
    <mergeCell ref="A3:C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9" sqref="R9"/>
    </sheetView>
  </sheetViews>
  <sheetFormatPr defaultColWidth="9.140625" defaultRowHeight="12.75"/>
  <cols>
    <col min="1" max="1" width="11.7109375" style="0" bestFit="1" customWidth="1"/>
    <col min="2" max="2" width="9.7109375" style="0" bestFit="1" customWidth="1"/>
    <col min="3" max="3" width="9.57421875" style="0" bestFit="1" customWidth="1"/>
    <col min="4" max="4" width="13.7109375" style="0" bestFit="1" customWidth="1"/>
    <col min="5" max="8" width="8.7109375" style="0" customWidth="1"/>
    <col min="9" max="9" width="13.7109375" style="0" bestFit="1" customWidth="1"/>
    <col min="10" max="15" width="8.7109375" style="0" customWidth="1"/>
  </cols>
  <sheetData>
    <row r="1" spans="1:15" ht="12.75">
      <c r="A1" s="66" t="s">
        <v>17</v>
      </c>
      <c r="B1" s="67"/>
      <c r="C1" s="6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69"/>
      <c r="B2" s="70"/>
      <c r="C2" s="71"/>
      <c r="D2" s="29"/>
      <c r="E2" s="29"/>
      <c r="F2" s="29"/>
      <c r="G2" s="48"/>
      <c r="H2" s="29"/>
      <c r="I2" s="29"/>
      <c r="J2" s="29"/>
      <c r="K2" s="29"/>
      <c r="L2" s="29"/>
      <c r="M2" s="29"/>
      <c r="N2" s="29"/>
      <c r="O2" s="29"/>
    </row>
    <row r="3" spans="1:15" ht="12.75">
      <c r="A3" s="72"/>
      <c r="B3" s="73"/>
      <c r="C3" s="74"/>
      <c r="D3" s="49"/>
      <c r="E3" s="29"/>
      <c r="F3" s="29"/>
      <c r="G3" s="29"/>
      <c r="H3" s="29"/>
      <c r="I3" s="29"/>
      <c r="J3" s="29"/>
      <c r="K3" s="29"/>
      <c r="L3" s="29"/>
      <c r="M3" s="29"/>
      <c r="N3" s="47"/>
      <c r="O3" s="29"/>
    </row>
    <row r="4" spans="1:15" ht="12.75">
      <c r="A4" s="12" t="s">
        <v>15</v>
      </c>
      <c r="B4" s="15" t="s">
        <v>19</v>
      </c>
      <c r="C4" s="46" t="s">
        <v>20</v>
      </c>
      <c r="D4" s="42" t="s">
        <v>26</v>
      </c>
      <c r="E4" s="31" t="s">
        <v>4</v>
      </c>
      <c r="F4" s="31" t="s">
        <v>5</v>
      </c>
      <c r="G4" s="31" t="s">
        <v>6</v>
      </c>
      <c r="H4" s="43" t="s">
        <v>7</v>
      </c>
      <c r="I4" s="52" t="s">
        <v>26</v>
      </c>
      <c r="J4" s="53" t="s">
        <v>4</v>
      </c>
      <c r="K4" s="53" t="s">
        <v>5</v>
      </c>
      <c r="L4" s="53" t="s">
        <v>6</v>
      </c>
      <c r="M4" s="54" t="s">
        <v>7</v>
      </c>
      <c r="N4" s="33" t="s">
        <v>30</v>
      </c>
      <c r="O4" s="34" t="s">
        <v>30</v>
      </c>
    </row>
    <row r="5" spans="1:15" ht="12.75">
      <c r="A5" s="13"/>
      <c r="B5" s="14"/>
      <c r="C5" s="30"/>
      <c r="D5" s="44" t="s">
        <v>27</v>
      </c>
      <c r="E5" s="32" t="s">
        <v>28</v>
      </c>
      <c r="F5" s="32" t="s">
        <v>28</v>
      </c>
      <c r="G5" s="32" t="s">
        <v>28</v>
      </c>
      <c r="H5" s="45" t="s">
        <v>28</v>
      </c>
      <c r="I5" s="55" t="s">
        <v>29</v>
      </c>
      <c r="J5" s="56" t="s">
        <v>28</v>
      </c>
      <c r="K5" s="56" t="s">
        <v>28</v>
      </c>
      <c r="L5" s="56" t="s">
        <v>28</v>
      </c>
      <c r="M5" s="57" t="s">
        <v>28</v>
      </c>
      <c r="N5" s="35" t="s">
        <v>27</v>
      </c>
      <c r="O5" s="36" t="s">
        <v>29</v>
      </c>
    </row>
    <row r="6" spans="1:15" ht="12.75">
      <c r="A6" s="22" t="str">
        <f>Input!A6</f>
        <v>Nokia</v>
      </c>
      <c r="B6" s="22">
        <f>Input!C6</f>
        <v>160</v>
      </c>
      <c r="C6" s="22">
        <f>Input!B6</f>
        <v>124</v>
      </c>
      <c r="D6" s="23">
        <f>Input!B6*NORMDIST(Input!G6,0,1,TRUE)-Input!C6*EXP(-Input!F6*(Input!D6/365))*NORMDIST(Input!H6,0,1,TRUE)</f>
        <v>0.29250171603936437</v>
      </c>
      <c r="E6" s="24">
        <f>NORMDIST(Input!G6,0,1,TRUE)</f>
        <v>0.043122507323776205</v>
      </c>
      <c r="F6" s="24">
        <f>(NORMDIST(Input!G6,0,1,FALSE))/(Input!B6*Input!E6*SQRT(Input!D6/365))</f>
        <v>0.005240582391560176</v>
      </c>
      <c r="G6" s="25">
        <f>((Input!B6)*(SQRT(Input!D6/365))*(NORMDIST(Input!G6,0,1,FALSE)))*0.01</f>
        <v>0.03201091302364726</v>
      </c>
      <c r="H6" s="26">
        <f>((((-NORMDIST(Input!G6,0,1,FALSE))*Input!B6*Input!E6)/(2*(SQRT(Input!D6/365))))-((Input!F6*Input!C6)*(EXP(-Input!F6*(Input!D6/365)))*(NORMDIST(Input!H6,0,1,TRUE))))*(1/365)</f>
        <v>-0.02814955321715894</v>
      </c>
      <c r="I6" s="23">
        <f>D6+(Input!C6)/(POWER(1+Input!F6,Input!D6/365))-Input!B6</f>
        <v>35.794691149029916</v>
      </c>
      <c r="J6" s="24">
        <f>E6-1</f>
        <v>-0.9568774926762238</v>
      </c>
      <c r="K6" s="24">
        <f>(NORMDIST(Input!G6,0,1,FALSE))/(Input!B6*Input!E6*SQRT(Input!D6/365))</f>
        <v>0.005240582391560176</v>
      </c>
      <c r="L6" s="25">
        <f>((Input!B6)*(SQRT(Input!D6/365))*(NORMDIST(Input!G6,0,1,FALSE)))*0.01</f>
        <v>0.03201091302364726</v>
      </c>
      <c r="M6" s="27">
        <f>((((-NORMDIST(Input!G6,0,1,FALSE))*Input!B6*Input!E6)/(2*(SQRT(Input!D6/365))))+((Input!F6*Input!C6)*(EXP(-Input!F6*(Input!D6/365)))*(NORMDIST(-Input!H6,0,1,TRUE))))*(1/365)</f>
        <v>-0.01067094346258062</v>
      </c>
      <c r="N6" s="28">
        <f>Input!B6/(D6/Analysis!E6)</f>
        <v>18.280887307439365</v>
      </c>
      <c r="O6" s="28">
        <f>Input!B6/(I6/Analysis!J6)</f>
        <v>-3.3148158367352583</v>
      </c>
    </row>
    <row r="7" spans="1:15" ht="12.75">
      <c r="A7" s="22" t="str">
        <f>Input!A7</f>
        <v>Nokia</v>
      </c>
      <c r="B7" s="22">
        <f>Input!C7</f>
        <v>160</v>
      </c>
      <c r="C7" s="22">
        <f>Input!B7</f>
        <v>130</v>
      </c>
      <c r="D7" s="23">
        <f>Input!B7*NORMDIST(Input!G7,0,1,TRUE)-Input!C7*EXP(-Input!F7*(Input!D7/365))*NORMDIST(Input!H7,0,1,TRUE)</f>
        <v>0.6636261448772309</v>
      </c>
      <c r="E7" s="24">
        <f>NORMDIST(Input!G7,0,1,TRUE)</f>
        <v>0.08375202514558233</v>
      </c>
      <c r="F7" s="24">
        <f>(NORMDIST(Input!G7,0,1,FALSE))/(Input!B7*Input!E7*SQRT(Input!D7/365))</f>
        <v>0.008399397208604378</v>
      </c>
      <c r="G7" s="25">
        <f>((Input!B7)*(SQRT(Input!D7/365))*(NORMDIST(Input!G7,0,1,FALSE)))*0.01</f>
        <v>0.056391021533383656</v>
      </c>
      <c r="H7" s="26">
        <f>((((-NORMDIST(Input!G7,0,1,FALSE))*Input!B7*Input!E7)/(2*(SQRT(Input!D7/365))))-((Input!F7*Input!C7)*(EXP(-Input!F7*(Input!D7/365)))*(NORMDIST(Input!H7,0,1,TRUE))))*(1/365)</f>
        <v>-0.04973340298120188</v>
      </c>
      <c r="I7" s="23">
        <f>D7+(Input!C7)/(POWER(1+Input!F7,Input!D7/365))-Input!B7</f>
        <v>30.16581557786779</v>
      </c>
      <c r="J7" s="24">
        <f aca="true" t="shared" si="0" ref="J7:J12">E7-1</f>
        <v>-0.9162479748544177</v>
      </c>
      <c r="K7" s="24">
        <f>(NORMDIST(Input!G7,0,1,FALSE))/(Input!B7*Input!E7*SQRT(Input!D7/365))</f>
        <v>0.008399397208604378</v>
      </c>
      <c r="L7" s="25">
        <f>((Input!B7)*(SQRT(Input!D7/365))*(NORMDIST(Input!G7,0,1,FALSE)))*0.01</f>
        <v>0.056391021533383656</v>
      </c>
      <c r="M7" s="27">
        <f>((((-NORMDIST(Input!G7,0,1,FALSE))*Input!B7*Input!E7)/(2*(SQRT(Input!D7/365))))+((Input!F7*Input!C7)*(EXP(-Input!F7*(Input!D7/365)))*(NORMDIST(-Input!H7,0,1,TRUE))))*(1/365)</f>
        <v>-0.03225479322662356</v>
      </c>
      <c r="N7" s="28">
        <f>Input!B7/(D7/Analysis!E7)</f>
        <v>16.406471253389075</v>
      </c>
      <c r="O7" s="28">
        <f>Input!B7/(I7/Analysis!J7)</f>
        <v>-3.9485833367775798</v>
      </c>
    </row>
    <row r="8" spans="1:15" ht="12.75">
      <c r="A8" s="22" t="str">
        <f>Input!A8</f>
        <v>Nokia</v>
      </c>
      <c r="B8" s="22">
        <f>Input!C8</f>
        <v>160</v>
      </c>
      <c r="C8" s="22">
        <f>Input!B8</f>
        <v>144</v>
      </c>
      <c r="D8" s="23">
        <f>Input!B8*NORMDIST(Input!G8,0,1,TRUE)-Input!C8*EXP(-Input!F8*(Input!D8/365))*NORMDIST(Input!H8,0,1,TRUE)</f>
        <v>2.9203042601015383</v>
      </c>
      <c r="E8" s="24">
        <f>NORMDIST(Input!G8,0,1,TRUE)</f>
        <v>0.2563761714316899</v>
      </c>
      <c r="F8" s="24">
        <f>(NORMDIST(Input!G8,0,1,FALSE))/(Input!B8*Input!E8*SQRT(Input!D8/365))</f>
        <v>0.015866790392523242</v>
      </c>
      <c r="G8" s="25">
        <f>((Input!B8)*(SQRT(Input!D8/365))*(NORMDIST(Input!G8,0,1,FALSE)))*0.01</f>
        <v>0.13070409865481508</v>
      </c>
      <c r="H8" s="26">
        <f>((((-NORMDIST(Input!G8,0,1,FALSE))*Input!B8*Input!E8)/(2*(SQRT(Input!D8/365))))-((Input!F8*Input!C8)*(EXP(-Input!F8*(Input!D8/365)))*(NORMDIST(Input!H8,0,1,TRUE))))*(1/365)</f>
        <v>-0.11640174047798003</v>
      </c>
      <c r="I8" s="23">
        <f>D8+(Input!C8)/(POWER(1+Input!F8,Input!D8/365))-Input!B8</f>
        <v>18.422493693092093</v>
      </c>
      <c r="J8" s="24">
        <f t="shared" si="0"/>
        <v>-0.7436238285683101</v>
      </c>
      <c r="K8" s="24">
        <f>(NORMDIST(Input!G8,0,1,FALSE))/(Input!B8*Input!E8*SQRT(Input!D8/365))</f>
        <v>0.015866790392523242</v>
      </c>
      <c r="L8" s="25">
        <f>((Input!B8)*(SQRT(Input!D8/365))*(NORMDIST(Input!G8,0,1,FALSE)))*0.01</f>
        <v>0.13070409865481508</v>
      </c>
      <c r="M8" s="27">
        <f>((((-NORMDIST(Input!G8,0,1,FALSE))*Input!B8*Input!E8)/(2*(SQRT(Input!D8/365))))+((Input!F8*Input!C8)*(EXP(-Input!F8*(Input!D8/365)))*(NORMDIST(-Input!H8,0,1,TRUE))))*(1/365)</f>
        <v>-0.09892313072340171</v>
      </c>
      <c r="N8" s="28">
        <f>Input!B8/(D8/Analysis!E8)</f>
        <v>12.641891185982006</v>
      </c>
      <c r="O8" s="28">
        <f>Input!B8/(I8/Analysis!J8)</f>
        <v>-5.812558988905463</v>
      </c>
    </row>
    <row r="9" spans="1:15" ht="12.75">
      <c r="A9" s="22" t="str">
        <f>Input!A9</f>
        <v>Nokia</v>
      </c>
      <c r="B9" s="22">
        <f>Input!C9</f>
        <v>160</v>
      </c>
      <c r="C9" s="22">
        <f>Input!B9</f>
        <v>150</v>
      </c>
      <c r="D9" s="23">
        <f>Input!B9*NORMDIST(Input!G9,0,1,TRUE)-Input!C9*EXP(-Input!F9*(Input!D9/365))*NORMDIST(Input!H9,0,1,TRUE)</f>
        <v>4.756821397514692</v>
      </c>
      <c r="E9" s="24">
        <f>NORMDIST(Input!G9,0,1,TRUE)</f>
        <v>0.35758955485054833</v>
      </c>
      <c r="F9" s="24">
        <f>(NORMDIST(Input!G9,0,1,FALSE))/(Input!B9*Input!E9*SQRT(Input!D9/365))</f>
        <v>0.017655546694808198</v>
      </c>
      <c r="G9" s="25">
        <f>((Input!B9)*(SQRT(Input!D9/365))*(NORMDIST(Input!G9,0,1,FALSE)))*0.01</f>
        <v>0.15781156463510074</v>
      </c>
      <c r="H9" s="26">
        <f>((((-NORMDIST(Input!G9,0,1,FALSE))*Input!B9*Input!E9)/(2*(SQRT(Input!D9/365))))-((Input!F9*Input!C9)*(EXP(-Input!F9*(Input!D9/365)))*(NORMDIST(Input!H9,0,1,TRUE))))*(1/365)</f>
        <v>-0.14140134123931714</v>
      </c>
      <c r="I9" s="23">
        <f>D9+(Input!C9)/(POWER(1+Input!F9,Input!D9/365))-Input!B9</f>
        <v>14.259010830505247</v>
      </c>
      <c r="J9" s="24">
        <f t="shared" si="0"/>
        <v>-0.6424104451494517</v>
      </c>
      <c r="K9" s="24">
        <f>(NORMDIST(Input!G9,0,1,FALSE))/(Input!B9*Input!E9*SQRT(Input!D9/365))</f>
        <v>0.017655546694808198</v>
      </c>
      <c r="L9" s="25">
        <f>((Input!B9)*(SQRT(Input!D9/365))*(NORMDIST(Input!G9,0,1,FALSE)))*0.01</f>
        <v>0.15781156463510074</v>
      </c>
      <c r="M9" s="27">
        <f>((((-NORMDIST(Input!G9,0,1,FALSE))*Input!B9*Input!E9)/(2*(SQRT(Input!D9/365))))+((Input!F9*Input!C9)*(EXP(-Input!F9*(Input!D9/365)))*(NORMDIST(-Input!H9,0,1,TRUE))))*(1/365)</f>
        <v>-0.1239227314847388</v>
      </c>
      <c r="N9" s="28">
        <f>Input!B9/(D9/Analysis!E9)</f>
        <v>11.276108296941073</v>
      </c>
      <c r="O9" s="28">
        <f>Input!B9/(I9/Analysis!J9)</f>
        <v>-6.757941901991201</v>
      </c>
    </row>
    <row r="10" spans="1:15" ht="12.75">
      <c r="A10" s="22" t="str">
        <f>Input!A10</f>
        <v>Nokia</v>
      </c>
      <c r="B10" s="22">
        <f>Input!C10</f>
        <v>160</v>
      </c>
      <c r="C10" s="22">
        <f>Input!B10</f>
        <v>155</v>
      </c>
      <c r="D10" s="23">
        <f>Input!B10*NORMDIST(Input!G10,0,1,TRUE)-Input!C10*EXP(-Input!F10*(Input!D10/365))*NORMDIST(Input!H10,0,1,TRUE)</f>
        <v>6.768344372594811</v>
      </c>
      <c r="E10" s="24">
        <f>NORMDIST(Input!G10,0,1,TRUE)</f>
        <v>0.4473924457857328</v>
      </c>
      <c r="F10" s="24">
        <f>(NORMDIST(Input!G10,0,1,FALSE))/(Input!B10*Input!E10*SQRT(Input!D10/365))</f>
        <v>0.018103300359887605</v>
      </c>
      <c r="G10" s="25">
        <f>((Input!B10)*(SQRT(Input!D10/365))*(NORMDIST(Input!G10,0,1,FALSE)))*0.01</f>
        <v>0.1727811225101739</v>
      </c>
      <c r="H10" s="26">
        <f>((((-NORMDIST(Input!G10,0,1,FALSE))*Input!B10*Input!E10)/(2*(SQRT(Input!D10/365))))-((Input!F10*Input!C10)*(EXP(-Input!F10*(Input!D10/365)))*(NORMDIST(Input!H10,0,1,TRUE))))*(1/365)</f>
        <v>-0.15580705008837045</v>
      </c>
      <c r="I10" s="23">
        <f>D10+(Input!C10)/(POWER(1+Input!F10,Input!D10/365))-Input!B10</f>
        <v>11.270533805585359</v>
      </c>
      <c r="J10" s="24">
        <f t="shared" si="0"/>
        <v>-0.5526075542142672</v>
      </c>
      <c r="K10" s="24">
        <f>(NORMDIST(Input!G10,0,1,FALSE))/(Input!B10*Input!E10*SQRT(Input!D10/365))</f>
        <v>0.018103300359887605</v>
      </c>
      <c r="L10" s="25">
        <f>((Input!B10)*(SQRT(Input!D10/365))*(NORMDIST(Input!G10,0,1,FALSE)))*0.01</f>
        <v>0.1727811225101739</v>
      </c>
      <c r="M10" s="27">
        <f>((((-NORMDIST(Input!G10,0,1,FALSE))*Input!B10*Input!E10)/(2*(SQRT(Input!D10/365))))+((Input!F10*Input!C10)*(EXP(-Input!F10*(Input!D10/365)))*(NORMDIST(-Input!H10,0,1,TRUE))))*(1/365)</f>
        <v>-0.13832844033379213</v>
      </c>
      <c r="N10" s="28">
        <f>Input!B10/(D10/Analysis!E10)</f>
        <v>10.245611818685159</v>
      </c>
      <c r="O10" s="28">
        <f>Input!B10/(I10/Analysis!J10)</f>
        <v>-7.5998326592804</v>
      </c>
    </row>
    <row r="11" spans="1:15" ht="12.75">
      <c r="A11" s="22" t="str">
        <f>Input!A11</f>
        <v>Nokia</v>
      </c>
      <c r="B11" s="22">
        <f>Input!C11</f>
        <v>160</v>
      </c>
      <c r="C11" s="22">
        <f>Input!B11</f>
        <v>160</v>
      </c>
      <c r="D11" s="23">
        <f>Input!B11*NORMDIST(Input!G11,0,1,TRUE)-Input!C11*EXP(-Input!F11*(Input!D11/365))*NORMDIST(Input!H11,0,1,TRUE)</f>
        <v>9.230486089614175</v>
      </c>
      <c r="E11" s="24">
        <f>NORMDIST(Input!G11,0,1,TRUE)</f>
        <v>0.537055327598783</v>
      </c>
      <c r="F11" s="24">
        <f>(NORMDIST(Input!G11,0,1,FALSE))/(Input!B11*Input!E11*SQRT(Input!D11/365))</f>
        <v>0.017615244792508755</v>
      </c>
      <c r="G11" s="25">
        <f>((Input!B11)*(SQRT(Input!D11/365))*(NORMDIST(Input!G11,0,1,FALSE)))*0.01</f>
        <v>0.17914462649258225</v>
      </c>
      <c r="H11" s="26">
        <f>((((-NORMDIST(Input!G11,0,1,FALSE))*Input!B11*Input!E11)/(2*(SQRT(Input!D11/365))))-((Input!F11*Input!C11)*(EXP(-Input!F11*(Input!D11/365)))*(NORMDIST(Input!H11,0,1,TRUE))))*(1/365)</f>
        <v>-0.16284032325774156</v>
      </c>
      <c r="I11" s="23">
        <f>D11+(Input!C11)/(POWER(1+Input!F11,Input!D11/365))-Input!B11</f>
        <v>8.732675522604723</v>
      </c>
      <c r="J11" s="24">
        <f t="shared" si="0"/>
        <v>-0.46294467240121695</v>
      </c>
      <c r="K11" s="24">
        <f>(NORMDIST(Input!G11,0,1,FALSE))/(Input!B11*Input!E11*SQRT(Input!D11/365))</f>
        <v>0.017615244792508755</v>
      </c>
      <c r="L11" s="25">
        <f>((Input!B11)*(SQRT(Input!D11/365))*(NORMDIST(Input!G11,0,1,FALSE)))*0.01</f>
        <v>0.17914462649258225</v>
      </c>
      <c r="M11" s="27">
        <f>((((-NORMDIST(Input!G11,0,1,FALSE))*Input!B11*Input!E11)/(2*(SQRT(Input!D11/365))))+((Input!F11*Input!C11)*(EXP(-Input!F11*(Input!D11/365)))*(NORMDIST(-Input!H11,0,1,TRUE))))*(1/365)</f>
        <v>-0.14536171350316324</v>
      </c>
      <c r="N11" s="28">
        <f>Input!B11/(D11/Analysis!E11)</f>
        <v>9.309244559990125</v>
      </c>
      <c r="O11" s="28">
        <f>Input!B11/(I11/Analysis!J11)</f>
        <v>-8.482067997655463</v>
      </c>
    </row>
    <row r="12" spans="1:15" ht="12.75">
      <c r="A12" s="22" t="str">
        <f>Input!A12</f>
        <v>Nokia</v>
      </c>
      <c r="B12" s="22">
        <f>Input!C12</f>
        <v>160</v>
      </c>
      <c r="C12" s="22">
        <f>Input!B12</f>
        <v>170</v>
      </c>
      <c r="D12" s="23">
        <f>Input!B12*NORMDIST(Input!G12,0,1,TRUE)-Input!C12*EXP(-Input!F12*(Input!D12/365))*NORMDIST(Input!H12,0,1,TRUE)</f>
        <v>15.439695327949025</v>
      </c>
      <c r="E12" s="24">
        <f>NORMDIST(Input!G12,0,1,TRUE)</f>
        <v>0.6995735445565368</v>
      </c>
      <c r="F12" s="24">
        <f>(NORMDIST(Input!G12,0,1,FALSE))/(Input!B12*Input!E12*SQRT(Input!D12/365))</f>
        <v>0.014521212870151201</v>
      </c>
      <c r="G12" s="25">
        <f>((Input!B12)*(SQRT(Input!D12/365))*(NORMDIST(Input!G12,0,1,FALSE)))*0.01</f>
        <v>0.16671545899279075</v>
      </c>
      <c r="H12" s="26">
        <f>((((-NORMDIST(Input!G12,0,1,FALSE))*Input!B12*Input!E12)/(2*(SQRT(Input!D12/365))))-((Input!F12*Input!C12)*(EXP(-Input!F12*(Input!D12/365)))*(NORMDIST(Input!H12,0,1,TRUE))))*(1/365)</f>
        <v>-0.15506135283092523</v>
      </c>
      <c r="I12" s="23">
        <f>D12+(Input!C12)/(POWER(1+Input!F12,Input!D12/365))-Input!B12</f>
        <v>4.941884760939558</v>
      </c>
      <c r="J12" s="24">
        <f t="shared" si="0"/>
        <v>-0.30042645544346325</v>
      </c>
      <c r="K12" s="24">
        <f>(NORMDIST(Input!G12,0,1,FALSE))/(Input!B12*Input!E12*SQRT(Input!D12/365))</f>
        <v>0.014521212870151201</v>
      </c>
      <c r="L12" s="25">
        <f>((Input!B12)*(SQRT(Input!D12/365))*(NORMDIST(Input!G12,0,1,FALSE)))*0.01</f>
        <v>0.16671545899279075</v>
      </c>
      <c r="M12" s="27">
        <f>((((-NORMDIST(Input!G12,0,1,FALSE))*Input!B12*Input!E12)/(2*(SQRT(Input!D12/365))))+((Input!F12*Input!C12)*(EXP(-Input!F12*(Input!D12/365)))*(NORMDIST(-Input!H12,0,1,TRUE))))*(1/365)</f>
        <v>-0.1375827430763469</v>
      </c>
      <c r="N12" s="28">
        <f>Input!B12/(D12/Analysis!E12)</f>
        <v>7.7027104517618294</v>
      </c>
      <c r="O12" s="28">
        <f>Input!B12/(I12/Analysis!J12)</f>
        <v>-10.334619258843011</v>
      </c>
    </row>
    <row r="13" spans="1:15" ht="12.75">
      <c r="A13" s="22" t="str">
        <f>Input!A13</f>
        <v>Nokia</v>
      </c>
      <c r="B13" s="22">
        <f>Input!C13</f>
        <v>160</v>
      </c>
      <c r="C13" s="22">
        <f>Input!B13</f>
        <v>170</v>
      </c>
      <c r="D13" s="23">
        <f>Input!B13*NORMDIST(Input!G13,0,1,TRUE)-Input!C13*EXP(-Input!F13*(Input!D13/365))*NORMDIST(Input!H13,0,1,TRUE)</f>
        <v>15.439695327949025</v>
      </c>
      <c r="E13" s="24">
        <f>NORMDIST(Input!G13,0,1,TRUE)</f>
        <v>0.6995735445565368</v>
      </c>
      <c r="F13" s="24">
        <f>(NORMDIST(Input!G13,0,1,FALSE))/(Input!B13*Input!E13*SQRT(Input!D13/365))</f>
        <v>0.014521212870151201</v>
      </c>
      <c r="G13" s="25">
        <f>((Input!B13)*(SQRT(Input!D13/365))*(NORMDIST(Input!G13,0,1,FALSE)))*0.01</f>
        <v>0.16671545899279075</v>
      </c>
      <c r="H13" s="26">
        <f>((((-NORMDIST(Input!G13,0,1,FALSE))*Input!B13*Input!E13)/(2*(SQRT(Input!D13/365))))-((Input!F13*Input!C13)*(EXP(-Input!F13*(Input!D13/365)))*(NORMDIST(Input!H13,0,1,TRUE))))*(1/365)</f>
        <v>-0.15506135283092523</v>
      </c>
      <c r="I13" s="23">
        <f>D13+(Input!C13)/(POWER(1+Input!F13,Input!D13/365))-Input!B13</f>
        <v>4.941884760939558</v>
      </c>
      <c r="J13" s="24">
        <f>E13-1</f>
        <v>-0.30042645544346325</v>
      </c>
      <c r="K13" s="24">
        <f>(NORMDIST(Input!G13,0,1,FALSE))/(Input!B13*Input!E13*SQRT(Input!D13/365))</f>
        <v>0.014521212870151201</v>
      </c>
      <c r="L13" s="25">
        <f>((Input!B13)*(SQRT(Input!D13/365))*(NORMDIST(Input!G13,0,1,FALSE)))*0.01</f>
        <v>0.16671545899279075</v>
      </c>
      <c r="M13" s="27">
        <f>((((-NORMDIST(Input!G13,0,1,FALSE))*Input!B13*Input!E13)/(2*(SQRT(Input!D13/365))))+((Input!F13*Input!C13)*(EXP(-Input!F13*(Input!D13/365)))*(NORMDIST(-Input!H13,0,1,TRUE))))*(1/365)</f>
        <v>-0.1375827430763469</v>
      </c>
      <c r="N13" s="28">
        <f>Input!B13/(D13/Analysis!E13)</f>
        <v>7.7027104517618294</v>
      </c>
      <c r="O13" s="28">
        <f>Input!B13/(I13/Analysis!J13)</f>
        <v>-10.334619258843011</v>
      </c>
    </row>
    <row r="14" spans="1:15" ht="12.75">
      <c r="A14" s="22" t="str">
        <f>Input!A14</f>
        <v>Nokia</v>
      </c>
      <c r="B14" s="22">
        <f>Input!C14</f>
        <v>160</v>
      </c>
      <c r="C14" s="22">
        <f>Input!B14</f>
        <v>170</v>
      </c>
      <c r="D14" s="23">
        <f>Input!B14*NORMDIST(Input!G14,0,1,TRUE)-Input!C14*EXP(-Input!F14*(Input!D14/365))*NORMDIST(Input!H14,0,1,TRUE)</f>
        <v>15.439695327949025</v>
      </c>
      <c r="E14" s="24">
        <f>NORMDIST(Input!G14,0,1,TRUE)</f>
        <v>0.6995735445565368</v>
      </c>
      <c r="F14" s="24">
        <f>(NORMDIST(Input!G14,0,1,FALSE))/(Input!B14*Input!E14*SQRT(Input!D14/365))</f>
        <v>0.014521212870151201</v>
      </c>
      <c r="G14" s="25">
        <f>((Input!B14)*(SQRT(Input!D14/365))*(NORMDIST(Input!G14,0,1,FALSE)))*0.01</f>
        <v>0.16671545899279075</v>
      </c>
      <c r="H14" s="26">
        <f>((((-NORMDIST(Input!G14,0,1,FALSE))*Input!B14*Input!E14)/(2*(SQRT(Input!D14/365))))-((Input!F14*Input!C14)*(EXP(-Input!F14*(Input!D14/365)))*(NORMDIST(Input!H14,0,1,TRUE))))*(1/365)</f>
        <v>-0.15506135283092523</v>
      </c>
      <c r="I14" s="23">
        <f>D14+(Input!C14)/(POWER(1+Input!F14,Input!D14/365))-Input!B14</f>
        <v>4.941884760939558</v>
      </c>
      <c r="J14" s="24">
        <f>E14-1</f>
        <v>-0.30042645544346325</v>
      </c>
      <c r="K14" s="24">
        <f>(NORMDIST(Input!G14,0,1,FALSE))/(Input!B14*Input!E14*SQRT(Input!D14/365))</f>
        <v>0.014521212870151201</v>
      </c>
      <c r="L14" s="25">
        <f>((Input!B14)*(SQRT(Input!D14/365))*(NORMDIST(Input!G14,0,1,FALSE)))*0.01</f>
        <v>0.16671545899279075</v>
      </c>
      <c r="M14" s="27">
        <f>((((-NORMDIST(Input!G14,0,1,FALSE))*Input!B14*Input!E14)/(2*(SQRT(Input!D14/365))))+((Input!F14*Input!C14)*(EXP(-Input!F14*(Input!D14/365)))*(NORMDIST(-Input!H14,0,1,TRUE))))*(1/365)</f>
        <v>-0.1375827430763469</v>
      </c>
      <c r="N14" s="28">
        <f>Input!B14/(D14/Analysis!E14)</f>
        <v>7.7027104517618294</v>
      </c>
      <c r="O14" s="28">
        <f>Input!B14/(I14/Analysis!J14)</f>
        <v>-10.334619258843011</v>
      </c>
    </row>
    <row r="15" spans="1:15" ht="12.75">
      <c r="A15" s="22" t="str">
        <f>Input!A15</f>
        <v>Nokia</v>
      </c>
      <c r="B15" s="22">
        <f>Input!C15</f>
        <v>160</v>
      </c>
      <c r="C15" s="22">
        <f>Input!B15</f>
        <v>170</v>
      </c>
      <c r="D15" s="23">
        <f>Input!B15*NORMDIST(Input!G15,0,1,TRUE)-Input!C15*EXP(-Input!F15*(Input!D15/365))*NORMDIST(Input!H15,0,1,TRUE)</f>
        <v>15.439695327949025</v>
      </c>
      <c r="E15" s="24">
        <f>NORMDIST(Input!G15,0,1,TRUE)</f>
        <v>0.6995735445565368</v>
      </c>
      <c r="F15" s="24">
        <f>(NORMDIST(Input!G15,0,1,FALSE))/(Input!B15*Input!E15*SQRT(Input!D15/365))</f>
        <v>0.014521212870151201</v>
      </c>
      <c r="G15" s="25">
        <f>((Input!B15)*(SQRT(Input!D15/365))*(NORMDIST(Input!G15,0,1,FALSE)))*0.01</f>
        <v>0.16671545899279075</v>
      </c>
      <c r="H15" s="26">
        <f>((((-NORMDIST(Input!G15,0,1,FALSE))*Input!B15*Input!E15)/(2*(SQRT(Input!D15/365))))-((Input!F15*Input!C15)*(EXP(-Input!F15*(Input!D15/365)))*(NORMDIST(Input!H15,0,1,TRUE))))*(1/365)</f>
        <v>-0.15506135283092523</v>
      </c>
      <c r="I15" s="23">
        <f>D15+(Input!C15)/(POWER(1+Input!F15,Input!D15/365))-Input!B15</f>
        <v>4.941884760939558</v>
      </c>
      <c r="J15" s="24">
        <f>E15-1</f>
        <v>-0.30042645544346325</v>
      </c>
      <c r="K15" s="24">
        <f>(NORMDIST(Input!G15,0,1,FALSE))/(Input!B15*Input!E15*SQRT(Input!D15/365))</f>
        <v>0.014521212870151201</v>
      </c>
      <c r="L15" s="25">
        <f>((Input!B15)*(SQRT(Input!D15/365))*(NORMDIST(Input!G15,0,1,FALSE)))*0.01</f>
        <v>0.16671545899279075</v>
      </c>
      <c r="M15" s="27">
        <f>((((-NORMDIST(Input!G15,0,1,FALSE))*Input!B15*Input!E15)/(2*(SQRT(Input!D15/365))))+((Input!F15*Input!C15)*(EXP(-Input!F15*(Input!D15/365)))*(NORMDIST(-Input!H15,0,1,TRUE))))*(1/365)</f>
        <v>-0.1375827430763469</v>
      </c>
      <c r="N15" s="28">
        <f>Input!B15/(D15/Analysis!E15)</f>
        <v>7.7027104517618294</v>
      </c>
      <c r="O15" s="28">
        <f>Input!B15/(I15/Analysis!J15)</f>
        <v>-10.334619258843011</v>
      </c>
    </row>
    <row r="16" spans="1:15" ht="12.75">
      <c r="A16" s="22" t="str">
        <f>Input!A16</f>
        <v>Nokia</v>
      </c>
      <c r="B16" s="22">
        <f>Input!C16</f>
        <v>160</v>
      </c>
      <c r="C16" s="22">
        <f>Input!B16</f>
        <v>170</v>
      </c>
      <c r="D16" s="23">
        <f>Input!B16*NORMDIST(Input!G16,0,1,TRUE)-Input!C16*EXP(-Input!F16*(Input!D16/365))*NORMDIST(Input!H16,0,1,TRUE)</f>
        <v>15.439695327949025</v>
      </c>
      <c r="E16" s="24">
        <f>NORMDIST(Input!G16,0,1,TRUE)</f>
        <v>0.6995735445565368</v>
      </c>
      <c r="F16" s="24">
        <f>(NORMDIST(Input!G16,0,1,FALSE))/(Input!B16*Input!E16*SQRT(Input!D16/365))</f>
        <v>0.014521212870151201</v>
      </c>
      <c r="G16" s="25">
        <f>((Input!B16)*(SQRT(Input!D16/365))*(NORMDIST(Input!G16,0,1,FALSE)))*0.01</f>
        <v>0.16671545899279075</v>
      </c>
      <c r="H16" s="26">
        <f>((((-NORMDIST(Input!G16,0,1,FALSE))*Input!B16*Input!E16)/(2*(SQRT(Input!D16/365))))-((Input!F16*Input!C16)*(EXP(-Input!F16*(Input!D16/365)))*(NORMDIST(Input!H16,0,1,TRUE))))*(1/365)</f>
        <v>-0.15506135283092523</v>
      </c>
      <c r="I16" s="23">
        <f>D16+(Input!C16)/(POWER(1+Input!F16,Input!D16/365))-Input!B16</f>
        <v>4.941884760939558</v>
      </c>
      <c r="J16" s="24">
        <f>E16-1</f>
        <v>-0.30042645544346325</v>
      </c>
      <c r="K16" s="24">
        <f>(NORMDIST(Input!G16,0,1,FALSE))/(Input!B16*Input!E16*SQRT(Input!D16/365))</f>
        <v>0.014521212870151201</v>
      </c>
      <c r="L16" s="25">
        <f>((Input!B16)*(SQRT(Input!D16/365))*(NORMDIST(Input!G16,0,1,FALSE)))*0.01</f>
        <v>0.16671545899279075</v>
      </c>
      <c r="M16" s="27">
        <f>((((-NORMDIST(Input!G16,0,1,FALSE))*Input!B16*Input!E16)/(2*(SQRT(Input!D16/365))))+((Input!F16*Input!C16)*(EXP(-Input!F16*(Input!D16/365)))*(NORMDIST(-Input!H16,0,1,TRUE))))*(1/365)</f>
        <v>-0.1375827430763469</v>
      </c>
      <c r="N16" s="28">
        <f>Input!B16/(D16/Analysis!E16)</f>
        <v>7.7027104517618294</v>
      </c>
      <c r="O16" s="28">
        <f>Input!B16/(I16/Analysis!J16)</f>
        <v>-10.334619258843011</v>
      </c>
    </row>
    <row r="17" spans="1:15" ht="12.75">
      <c r="A17" s="22" t="str">
        <f>Input!A17</f>
        <v>OMX</v>
      </c>
      <c r="B17" s="22">
        <f>Input!C17</f>
        <v>490</v>
      </c>
      <c r="C17" s="22">
        <f>Input!B17</f>
        <v>490</v>
      </c>
      <c r="D17" s="23">
        <f>Input!B17*NORMDIST(Input!G17,0,1,TRUE)-Input!C17*EXP(-Input!F17*(Input!D17/365))*NORMDIST(Input!H17,0,1,TRUE)</f>
        <v>16.89718347671902</v>
      </c>
      <c r="E17" s="24">
        <f>NORMDIST(Input!G17,0,1,TRUE)</f>
        <v>0.5352759231669574</v>
      </c>
      <c r="F17" s="24">
        <f>(NORMDIST(Input!G17,0,1,FALSE))/(Input!B17*Input!E17*SQRT(Input!D17/365))</f>
        <v>0.009931927995975387</v>
      </c>
      <c r="G17" s="25">
        <f>((Input!B17)*(SQRT(Input!D17/365))*(NORMDIST(Input!G17,0,1,FALSE)))*0.01</f>
        <v>0.6115172420483107</v>
      </c>
      <c r="H17" s="26">
        <f>((((-NORMDIST(Input!G17,0,1,FALSE))*Input!B17*Input!E17)/(2*(SQRT(Input!D17/365))))-((Input!F17*Input!C17)*(EXP(-Input!F17*(Input!D17/365)))*(NORMDIST(Input!H17,0,1,TRUE))))*(1/365)</f>
        <v>-0.24738136045354742</v>
      </c>
      <c r="I17" s="23">
        <f>D17+(Input!C17)/(POWER(1+Input!F17,Input!D17/365))-Input!B17</f>
        <v>15.02850763448157</v>
      </c>
      <c r="J17" s="24">
        <f>E17-1</f>
        <v>-0.4647240768330426</v>
      </c>
      <c r="K17" s="24">
        <f>(NORMDIST(Input!G17,0,1,FALSE))/(Input!B17*Input!E17*SQRT(Input!D17/365))</f>
        <v>0.009931927995975387</v>
      </c>
      <c r="L17" s="25">
        <f>((Input!B17)*(SQRT(Input!D17/365))*(NORMDIST(Input!G17,0,1,FALSE)))*0.01</f>
        <v>0.6115172420483107</v>
      </c>
      <c r="M17" s="27">
        <f>((((-NORMDIST(Input!G17,0,1,FALSE))*Input!B17*Input!E17)/(2*(SQRT(Input!D17/365))))+((Input!F17*Input!C17)*(EXP(-Input!F17*(Input!D17/365)))*(NORMDIST(-Input!H17,0,1,TRUE))))*(1/365)</f>
        <v>-0.19456015021995626</v>
      </c>
      <c r="N17" s="28">
        <f>Input!B17/(D17/Analysis!E17)</f>
        <v>15.522421397221985</v>
      </c>
      <c r="O17" s="28">
        <f>Input!B17/(I17/Analysis!J17)</f>
        <v>-15.152189637627064</v>
      </c>
    </row>
    <row r="18" spans="1:15" ht="12.75">
      <c r="A18" s="22" t="str">
        <f>Input!A18</f>
        <v>OMX</v>
      </c>
      <c r="B18" s="22">
        <f>Input!C18</f>
        <v>630</v>
      </c>
      <c r="C18" s="22">
        <f>Input!B18</f>
        <v>530</v>
      </c>
      <c r="D18" s="23">
        <f>Input!B18*NORMDIST(Input!G18,0,1,TRUE)-Input!C18*EXP(-Input!F18*(Input!D18/365))*NORMDIST(Input!H18,0,1,TRUE)</f>
        <v>0.06283824387374937</v>
      </c>
      <c r="E18" s="24">
        <f>NORMDIST(Input!G18,0,1,TRUE)</f>
        <v>0.005672800778152354</v>
      </c>
      <c r="F18" s="24">
        <f>(NORMDIST(Input!G18,0,1,FALSE))/(Input!B18*Input!E18*SQRT(Input!D18/365))</f>
        <v>0.00045817331564405834</v>
      </c>
      <c r="G18" s="25">
        <f>((Input!B18)*(SQRT(Input!D18/365))*(NORMDIST(Input!G18,0,1,FALSE)))*0.01</f>
        <v>0.019040678782680724</v>
      </c>
      <c r="H18" s="26">
        <f>((((-NORMDIST(Input!G18,0,1,FALSE))*Input!B18*Input!E18)/(2*(SQRT(Input!D18/365))))-((Input!F18*Input!C18)*(EXP(-Input!F18*(Input!D18/365)))*(NORMDIST(Input!H18,0,1,TRUE))))*(1/365)</f>
        <v>-0.016185802109743356</v>
      </c>
      <c r="I18" s="23">
        <f>D18+(Input!C18)/(POWER(1+Input!F18,Input!D18/365))-Input!B18</f>
        <v>98.86039912319825</v>
      </c>
      <c r="J18" s="24">
        <f aca="true" t="shared" si="1" ref="J18:J23">E18-1</f>
        <v>-0.9943271992218476</v>
      </c>
      <c r="K18" s="24">
        <f>(NORMDIST(Input!G18,0,1,FALSE))/(Input!B18*Input!E18*SQRT(Input!D18/365))</f>
        <v>0.00045817331564405834</v>
      </c>
      <c r="L18" s="25">
        <f>((Input!B18)*(SQRT(Input!D18/365))*(NORMDIST(Input!G18,0,1,FALSE)))*0.01</f>
        <v>0.019040678782680724</v>
      </c>
      <c r="M18" s="27">
        <f>((((-NORMDIST(Input!G18,0,1,FALSE))*Input!B18*Input!E18)/(2*(SQRT(Input!D18/365))))+((Input!F18*Input!C18)*(EXP(-Input!F18*(Input!D18/365)))*(NORMDIST(-Input!H18,0,1,TRUE))))*(1/365)</f>
        <v>0.051859602180308224</v>
      </c>
      <c r="N18" s="28">
        <f>Input!B18/(D18/Analysis!E18)</f>
        <v>47.846410514930795</v>
      </c>
      <c r="O18" s="28">
        <f>Input!B18/(I18/Analysis!J18)</f>
        <v>-5.330682662234131</v>
      </c>
    </row>
    <row r="19" spans="1:15" ht="12.75">
      <c r="A19" s="22" t="str">
        <f>Input!A19</f>
        <v>OMX</v>
      </c>
      <c r="B19" s="22">
        <f>Input!C19</f>
        <v>630</v>
      </c>
      <c r="C19" s="22">
        <f>Input!B19</f>
        <v>540</v>
      </c>
      <c r="D19" s="23">
        <f>Input!B19*NORMDIST(Input!G19,0,1,TRUE)-Input!C19*EXP(-Input!F19*(Input!D19/365))*NORMDIST(Input!H19,0,1,TRUE)</f>
        <v>0.1486158487089968</v>
      </c>
      <c r="E19" s="24">
        <f>NORMDIST(Input!G19,0,1,TRUE)</f>
        <v>0.012183402424403633</v>
      </c>
      <c r="F19" s="24">
        <f>(NORMDIST(Input!G19,0,1,FALSE))/(Input!B19*Input!E19*SQRT(Input!D19/365))</f>
        <v>0.0008796921025194386</v>
      </c>
      <c r="G19" s="25">
        <f>((Input!B19)*(SQRT(Input!D19/365))*(NORMDIST(Input!G19,0,1,FALSE)))*0.01</f>
        <v>0.037950640337293395</v>
      </c>
      <c r="H19" s="26">
        <f>((((-NORMDIST(Input!G19,0,1,FALSE))*Input!B19*Input!E19)/(2*(SQRT(Input!D19/365))))-((Input!F19*Input!C19)*(EXP(-Input!F19*(Input!D19/365)))*(NORMDIST(Input!H19,0,1,TRUE))))*(1/365)</f>
        <v>-0.032321428539585195</v>
      </c>
      <c r="I19" s="23">
        <f>D19+(Input!C19)/(POWER(1+Input!F19,Input!D19/365))-Input!B19</f>
        <v>88.94617672803349</v>
      </c>
      <c r="J19" s="24">
        <f t="shared" si="1"/>
        <v>-0.9878165975755964</v>
      </c>
      <c r="K19" s="24">
        <f>(NORMDIST(Input!G19,0,1,FALSE))/(Input!B19*Input!E19*SQRT(Input!D19/365))</f>
        <v>0.0008796921025194386</v>
      </c>
      <c r="L19" s="25">
        <f>((Input!B19)*(SQRT(Input!D19/365))*(NORMDIST(Input!G19,0,1,FALSE)))*0.01</f>
        <v>0.037950640337293395</v>
      </c>
      <c r="M19" s="27">
        <f>((((-NORMDIST(Input!G19,0,1,FALSE))*Input!B19*Input!E19)/(2*(SQRT(Input!D19/365))))+((Input!F19*Input!C19)*(EXP(-Input!F19*(Input!D19/365)))*(NORMDIST(-Input!H19,0,1,TRUE))))*(1/365)</f>
        <v>0.03572397575046639</v>
      </c>
      <c r="N19" s="28">
        <f>Input!B19/(D19/Analysis!E19)</f>
        <v>44.26874634387285</v>
      </c>
      <c r="O19" s="28">
        <f>Input!B19/(I19/Analysis!J19)</f>
        <v>-5.997120756767748</v>
      </c>
    </row>
    <row r="20" spans="1:15" ht="12.75">
      <c r="A20" s="22" t="str">
        <f>Input!A20</f>
        <v>OMX</v>
      </c>
      <c r="B20" s="22">
        <f>Input!C20</f>
        <v>630</v>
      </c>
      <c r="C20" s="22">
        <f>Input!B20</f>
        <v>567</v>
      </c>
      <c r="D20" s="23">
        <f>Input!B20*NORMDIST(Input!G20,0,1,TRUE)-Input!C20*EXP(-Input!F20*(Input!D20/365))*NORMDIST(Input!H20,0,1,TRUE)</f>
        <v>1.0333568478244715</v>
      </c>
      <c r="E20" s="24">
        <f>NORMDIST(Input!G20,0,1,TRUE)</f>
        <v>0.06438859664559615</v>
      </c>
      <c r="F20" s="24">
        <f>(NORMDIST(Input!G20,0,1,FALSE))/(Input!B20*Input!E20*SQRT(Input!D20/365))</f>
        <v>0.0033320949899362452</v>
      </c>
      <c r="G20" s="25">
        <f>((Input!B20)*(SQRT(Input!D20/365))*(NORMDIST(Input!G20,0,1,FALSE)))*0.01</f>
        <v>0.15848362152290174</v>
      </c>
      <c r="H20" s="26">
        <f>((((-NORMDIST(Input!G20,0,1,FALSE))*Input!B20*Input!E20)/(2*(SQRT(Input!D20/365))))-((Input!F20*Input!C20)*(EXP(-Input!F20*(Input!D20/365)))*(NORMDIST(Input!H20,0,1,TRUE))))*(1/365)</f>
        <v>-0.1359087575045661</v>
      </c>
      <c r="I20" s="23">
        <f>D20+(Input!C20)/(POWER(1+Input!F20,Input!D20/365))-Input!B20</f>
        <v>62.83091772714897</v>
      </c>
      <c r="J20" s="24">
        <f t="shared" si="1"/>
        <v>-0.9356114033544038</v>
      </c>
      <c r="K20" s="24">
        <f>(NORMDIST(Input!G20,0,1,FALSE))/(Input!B20*Input!E20*SQRT(Input!D20/365))</f>
        <v>0.0033320949899362452</v>
      </c>
      <c r="L20" s="25">
        <f>((Input!B20)*(SQRT(Input!D20/365))*(NORMDIST(Input!G20,0,1,FALSE)))*0.01</f>
        <v>0.15848362152290174</v>
      </c>
      <c r="M20" s="27">
        <f>((((-NORMDIST(Input!G20,0,1,FALSE))*Input!B20*Input!E20)/(2*(SQRT(Input!D20/365))))+((Input!F20*Input!C20)*(EXP(-Input!F20*(Input!D20/365)))*(NORMDIST(-Input!H20,0,1,TRUE))))*(1/365)</f>
        <v>-0.06786335321451453</v>
      </c>
      <c r="N20" s="28">
        <f>Input!B20/(D20/Analysis!E20)</f>
        <v>35.329842130445165</v>
      </c>
      <c r="O20" s="28">
        <f>Input!B20/(I20/Analysis!J20)</f>
        <v>-8.443162775461479</v>
      </c>
    </row>
    <row r="21" spans="1:15" ht="12.75">
      <c r="A21" s="22" t="str">
        <f>Input!A21</f>
        <v>OMX</v>
      </c>
      <c r="B21" s="22">
        <f>Input!C21</f>
        <v>630</v>
      </c>
      <c r="C21" s="22">
        <f>Input!B21</f>
        <v>570</v>
      </c>
      <c r="D21" s="23">
        <f>Input!B21*NORMDIST(Input!G21,0,1,TRUE)-Input!C21*EXP(-Input!F21*(Input!D21/365))*NORMDIST(Input!H21,0,1,TRUE)</f>
        <v>1.2421013478139997</v>
      </c>
      <c r="E21" s="24">
        <f>NORMDIST(Input!G21,0,1,TRUE)</f>
        <v>0.07497169108044988</v>
      </c>
      <c r="F21" s="24">
        <f>(NORMDIST(Input!G21,0,1,FALSE))/(Input!B21*Input!E21*SQRT(Input!D21/365))</f>
        <v>0.0037266235658488223</v>
      </c>
      <c r="G21" s="25">
        <f>((Input!B21)*(SQRT(Input!D21/365))*(NORMDIST(Input!G21,0,1,FALSE)))*0.01</f>
        <v>0.1791290953791541</v>
      </c>
      <c r="H21" s="26">
        <f>((((-NORMDIST(Input!G21,0,1,FALSE))*Input!B21*Input!E21)/(2*(SQRT(Input!D21/365))))-((Input!F21*Input!C21)*(EXP(-Input!F21*(Input!D21/365)))*(NORMDIST(Input!H21,0,1,TRUE))))*(1/365)</f>
        <v>-0.15376445059159008</v>
      </c>
      <c r="I21" s="23">
        <f>D21+(Input!C21)/(POWER(1+Input!F21,Input!D21/365))-Input!B21</f>
        <v>60.03966222713848</v>
      </c>
      <c r="J21" s="24">
        <f t="shared" si="1"/>
        <v>-0.9250283089195501</v>
      </c>
      <c r="K21" s="24">
        <f>(NORMDIST(Input!G21,0,1,FALSE))/(Input!B21*Input!E21*SQRT(Input!D21/365))</f>
        <v>0.0037266235658488223</v>
      </c>
      <c r="L21" s="25">
        <f>((Input!B21)*(SQRT(Input!D21/365))*(NORMDIST(Input!G21,0,1,FALSE)))*0.01</f>
        <v>0.1791290953791541</v>
      </c>
      <c r="M21" s="27">
        <f>((((-NORMDIST(Input!G21,0,1,FALSE))*Input!B21*Input!E21)/(2*(SQRT(Input!D21/365))))+((Input!F21*Input!C21)*(EXP(-Input!F21*(Input!D21/365)))*(NORMDIST(-Input!H21,0,1,TRUE))))*(1/365)</f>
        <v>-0.0857190463015385</v>
      </c>
      <c r="N21" s="28">
        <f>Input!B21/(D21/Analysis!E21)</f>
        <v>34.404490415427574</v>
      </c>
      <c r="O21" s="28">
        <f>Input!B21/(I21/Analysis!J21)</f>
        <v>-8.781963730732224</v>
      </c>
    </row>
    <row r="22" spans="1:15" ht="12.75">
      <c r="A22" s="22" t="str">
        <f>Input!A22</f>
        <v>OMX</v>
      </c>
      <c r="B22" s="22">
        <f>Input!C22</f>
        <v>630</v>
      </c>
      <c r="C22" s="22">
        <f>Input!B22</f>
        <v>580</v>
      </c>
      <c r="D22" s="23">
        <f>Input!B22*NORMDIST(Input!G22,0,1,TRUE)-Input!C22*EXP(-Input!F22*(Input!D22/365))*NORMDIST(Input!H22,0,1,TRUE)</f>
        <v>2.20135696709481</v>
      </c>
      <c r="E22" s="24">
        <f>NORMDIST(Input!G22,0,1,TRUE)</f>
        <v>0.11926351278859304</v>
      </c>
      <c r="F22" s="24">
        <f>(NORMDIST(Input!G22,0,1,FALSE))/(Input!B22*Input!E22*SQRT(Input!D22/365))</f>
        <v>0.005154577345548419</v>
      </c>
      <c r="G22" s="25">
        <f>((Input!B22)*(SQRT(Input!D22/365))*(NORMDIST(Input!G22,0,1,FALSE)))*0.01</f>
        <v>0.2565369595295736</v>
      </c>
      <c r="H22" s="26">
        <f>((((-NORMDIST(Input!G22,0,1,FALSE))*Input!B22*Input!E22)/(2*(SQRT(Input!D22/365))))-((Input!F22*Input!C22)*(EXP(-Input!F22*(Input!D22/365)))*(NORMDIST(Input!H22,0,1,TRUE))))*(1/365)</f>
        <v>-0.2210283981772559</v>
      </c>
      <c r="I22" s="23">
        <f>D22+(Input!C22)/(POWER(1+Input!F22,Input!D22/365))-Input!B22</f>
        <v>50.99891784641932</v>
      </c>
      <c r="J22" s="24">
        <f t="shared" si="1"/>
        <v>-0.880736487211407</v>
      </c>
      <c r="K22" s="24">
        <f>(NORMDIST(Input!G22,0,1,FALSE))/(Input!B22*Input!E22*SQRT(Input!D22/365))</f>
        <v>0.005154577345548419</v>
      </c>
      <c r="L22" s="25">
        <f>((Input!B22)*(SQRT(Input!D22/365))*(NORMDIST(Input!G22,0,1,FALSE)))*0.01</f>
        <v>0.2565369595295736</v>
      </c>
      <c r="M22" s="27">
        <f>((((-NORMDIST(Input!G22,0,1,FALSE))*Input!B22*Input!E22)/(2*(SQRT(Input!D22/365))))+((Input!F22*Input!C22)*(EXP(-Input!F22*(Input!D22/365)))*(NORMDIST(-Input!H22,0,1,TRUE))))*(1/365)</f>
        <v>-0.1529829938872043</v>
      </c>
      <c r="N22" s="28">
        <f>Input!B22/(D22/Analysis!E22)</f>
        <v>31.42281713114126</v>
      </c>
      <c r="O22" s="28">
        <f>Input!B22/(I22/Analysis!J22)</f>
        <v>-10.016431409798663</v>
      </c>
    </row>
    <row r="23" spans="1:15" ht="12.75">
      <c r="A23" s="22" t="str">
        <f>Input!A23</f>
        <v>OMX</v>
      </c>
      <c r="B23" s="22">
        <f>Input!C23</f>
        <v>630</v>
      </c>
      <c r="C23" s="22">
        <f>Input!B23</f>
        <v>600</v>
      </c>
      <c r="D23" s="23">
        <f>Input!B23*NORMDIST(Input!G23,0,1,TRUE)-Input!C23*EXP(-Input!F23*(Input!D23/365))*NORMDIST(Input!H23,0,1,TRUE)</f>
        <v>5.8139959025363055</v>
      </c>
      <c r="E23" s="24">
        <f>NORMDIST(Input!G23,0,1,TRUE)</f>
        <v>0.25149119931860364</v>
      </c>
      <c r="F23" s="24">
        <f>(NORMDIST(Input!G23,0,1,FALSE))/(Input!B23*Input!E23*SQRT(Input!D23/365))</f>
        <v>0.007974936062299697</v>
      </c>
      <c r="G23" s="25">
        <f>((Input!B23)*(SQRT(Input!D23/365))*(NORMDIST(Input!G23,0,1,FALSE)))*0.01</f>
        <v>0.4247472795920716</v>
      </c>
      <c r="H23" s="26">
        <f>((((-NORMDIST(Input!G23,0,1,FALSE))*Input!B23*Input!E23)/(2*(SQRT(Input!D23/365))))-((Input!F23*Input!C23)*(EXP(-Input!F23*(Input!D23/365)))*(NORMDIST(Input!H23,0,1,TRUE))))*(1/365)</f>
        <v>-0.36965658299987897</v>
      </c>
      <c r="I23" s="23">
        <f>D23+(Input!C23)/(POWER(1+Input!F23,Input!D23/365))-Input!B23</f>
        <v>34.61155678186083</v>
      </c>
      <c r="J23" s="24">
        <f t="shared" si="1"/>
        <v>-0.7485088006813964</v>
      </c>
      <c r="K23" s="24">
        <f>(NORMDIST(Input!G23,0,1,FALSE))/(Input!B23*Input!E23*SQRT(Input!D23/365))</f>
        <v>0.007974936062299697</v>
      </c>
      <c r="L23" s="25">
        <f>((Input!B23)*(SQRT(Input!D23/365))*(NORMDIST(Input!G23,0,1,FALSE)))*0.01</f>
        <v>0.4247472795920716</v>
      </c>
      <c r="M23" s="27">
        <f>((((-NORMDIST(Input!G23,0,1,FALSE))*Input!B23*Input!E23)/(2*(SQRT(Input!D23/365))))+((Input!F23*Input!C23)*(EXP(-Input!F23*(Input!D23/365)))*(NORMDIST(-Input!H23,0,1,TRUE))))*(1/365)</f>
        <v>-0.30161117870982734</v>
      </c>
      <c r="N23" s="28">
        <f>Input!B23/(D23/Analysis!E23)</f>
        <v>25.953702431289237</v>
      </c>
      <c r="O23" s="28">
        <f>Input!B23/(I23/Analysis!J23)</f>
        <v>-12.975587409700225</v>
      </c>
    </row>
    <row r="24" spans="1:15" ht="12.75">
      <c r="A24" s="22" t="str">
        <f>Input!A24</f>
        <v>OMX</v>
      </c>
      <c r="B24" s="22">
        <f>Input!C24</f>
        <v>630</v>
      </c>
      <c r="C24" s="22">
        <f>Input!B24</f>
        <v>580</v>
      </c>
      <c r="D24" s="23">
        <f>Input!B24*NORMDIST(Input!G24,0,1,TRUE)-Input!C24*EXP(-Input!F24*(Input!D24/365))*NORMDIST(Input!H24,0,1,TRUE)</f>
        <v>2.20135696709481</v>
      </c>
      <c r="E24" s="24">
        <f>NORMDIST(Input!G24,0,1,TRUE)</f>
        <v>0.11926351278859304</v>
      </c>
      <c r="F24" s="24">
        <f>(NORMDIST(Input!G24,0,1,FALSE))/(Input!B24*Input!E24*SQRT(Input!D24/365))</f>
        <v>0.005154577345548419</v>
      </c>
      <c r="G24" s="25">
        <f>((Input!B24)*(SQRT(Input!D24/365))*(NORMDIST(Input!G24,0,1,FALSE)))*0.01</f>
        <v>0.2565369595295736</v>
      </c>
      <c r="H24" s="26">
        <f>((((-NORMDIST(Input!G24,0,1,FALSE))*Input!B24*Input!E24)/(2*(SQRT(Input!D24/365))))-((Input!F24*Input!C24)*(EXP(-Input!F24*(Input!D24/365)))*(NORMDIST(Input!H24,0,1,TRUE))))*(1/365)</f>
        <v>-0.2210283981772559</v>
      </c>
      <c r="I24" s="23">
        <f>D24+(Input!C24)/(POWER(1+Input!F24,Input!D24/365))-Input!B24</f>
        <v>50.99891784641932</v>
      </c>
      <c r="J24" s="24">
        <f aca="true" t="shared" si="2" ref="J24:J30">E24-1</f>
        <v>-0.880736487211407</v>
      </c>
      <c r="K24" s="24">
        <f>(NORMDIST(Input!G24,0,1,FALSE))/(Input!B24*Input!E24*SQRT(Input!D24/365))</f>
        <v>0.005154577345548419</v>
      </c>
      <c r="L24" s="25">
        <f>((Input!B24)*(SQRT(Input!D24/365))*(NORMDIST(Input!G24,0,1,FALSE)))*0.01</f>
        <v>0.2565369595295736</v>
      </c>
      <c r="M24" s="27">
        <f>((((-NORMDIST(Input!G24,0,1,FALSE))*Input!B24*Input!E24)/(2*(SQRT(Input!D24/365))))+((Input!F24*Input!C24)*(EXP(-Input!F24*(Input!D24/365)))*(NORMDIST(-Input!H24,0,1,TRUE))))*(1/365)</f>
        <v>-0.1529829938872043</v>
      </c>
      <c r="N24" s="28">
        <f>Input!B24/(D24/Analysis!E24)</f>
        <v>31.42281713114126</v>
      </c>
      <c r="O24" s="28">
        <f>Input!B24/(I24/Analysis!J24)</f>
        <v>-10.016431409798663</v>
      </c>
    </row>
    <row r="25" spans="1:15" ht="12.75">
      <c r="A25" s="22" t="str">
        <f>Input!A25</f>
        <v>OMX</v>
      </c>
      <c r="B25" s="22">
        <f>Input!C25</f>
        <v>630</v>
      </c>
      <c r="C25" s="22">
        <f>Input!B25</f>
        <v>600</v>
      </c>
      <c r="D25" s="23">
        <f>Input!B25*NORMDIST(Input!G25,0,1,TRUE)-Input!C25*EXP(-Input!F25*(Input!D25/365))*NORMDIST(Input!H25,0,1,TRUE)</f>
        <v>5.8139959025363055</v>
      </c>
      <c r="E25" s="24">
        <f>NORMDIST(Input!G25,0,1,TRUE)</f>
        <v>0.25149119931860364</v>
      </c>
      <c r="F25" s="24">
        <f>(NORMDIST(Input!G25,0,1,FALSE))/(Input!B25*Input!E25*SQRT(Input!D25/365))</f>
        <v>0.007974936062299697</v>
      </c>
      <c r="G25" s="25">
        <f>((Input!B25)*(SQRT(Input!D25/365))*(NORMDIST(Input!G25,0,1,FALSE)))*0.01</f>
        <v>0.4247472795920716</v>
      </c>
      <c r="H25" s="26">
        <f>((((-NORMDIST(Input!G25,0,1,FALSE))*Input!B25*Input!E25)/(2*(SQRT(Input!D25/365))))-((Input!F25*Input!C25)*(EXP(-Input!F25*(Input!D25/365)))*(NORMDIST(Input!H25,0,1,TRUE))))*(1/365)</f>
        <v>-0.36965658299987897</v>
      </c>
      <c r="I25" s="23">
        <f>D25+(Input!C25)/(POWER(1+Input!F25,Input!D25/365))-Input!B25</f>
        <v>34.61155678186083</v>
      </c>
      <c r="J25" s="24">
        <f t="shared" si="2"/>
        <v>-0.7485088006813964</v>
      </c>
      <c r="K25" s="24">
        <f>(NORMDIST(Input!G25,0,1,FALSE))/(Input!B25*Input!E25*SQRT(Input!D25/365))</f>
        <v>0.007974936062299697</v>
      </c>
      <c r="L25" s="25">
        <f>((Input!B25)*(SQRT(Input!D25/365))*(NORMDIST(Input!G25,0,1,FALSE)))*0.01</f>
        <v>0.4247472795920716</v>
      </c>
      <c r="M25" s="27">
        <f>((((-NORMDIST(Input!G25,0,1,FALSE))*Input!B25*Input!E25)/(2*(SQRT(Input!D25/365))))+((Input!F25*Input!C25)*(EXP(-Input!F25*(Input!D25/365)))*(NORMDIST(-Input!H25,0,1,TRUE))))*(1/365)</f>
        <v>-0.30161117870982734</v>
      </c>
      <c r="N25" s="28">
        <f>Input!B25/(D25/Analysis!E25)</f>
        <v>25.953702431289237</v>
      </c>
      <c r="O25" s="28">
        <f>Input!B25/(I25/Analysis!J25)</f>
        <v>-12.975587409700225</v>
      </c>
    </row>
    <row r="26" spans="1:15" ht="12.75">
      <c r="A26" s="22" t="str">
        <f>Input!A26</f>
        <v>OMX</v>
      </c>
      <c r="B26" s="22">
        <f>Input!C26</f>
        <v>630</v>
      </c>
      <c r="C26" s="22">
        <f>Input!B26</f>
        <v>600</v>
      </c>
      <c r="D26" s="23">
        <f>Input!B26*NORMDIST(Input!G26,0,1,TRUE)-Input!C26*EXP(-Input!F26*(Input!D26/365))*NORMDIST(Input!H26,0,1,TRUE)</f>
        <v>5.8139959025363055</v>
      </c>
      <c r="E26" s="24">
        <f>NORMDIST(Input!G26,0,1,TRUE)</f>
        <v>0.25149119931860364</v>
      </c>
      <c r="F26" s="24">
        <f>(NORMDIST(Input!G26,0,1,FALSE))/(Input!B26*Input!E26*SQRT(Input!D26/365))</f>
        <v>0.007974936062299697</v>
      </c>
      <c r="G26" s="25">
        <f>((Input!B26)*(SQRT(Input!D26/365))*(NORMDIST(Input!G26,0,1,FALSE)))*0.01</f>
        <v>0.4247472795920716</v>
      </c>
      <c r="H26" s="26">
        <f>((((-NORMDIST(Input!G26,0,1,FALSE))*Input!B26*Input!E26)/(2*(SQRT(Input!D26/365))))-((Input!F26*Input!C26)*(EXP(-Input!F26*(Input!D26/365)))*(NORMDIST(Input!H26,0,1,TRUE))))*(1/365)</f>
        <v>-0.36965658299987897</v>
      </c>
      <c r="I26" s="23">
        <f>D26+(Input!C26)/(POWER(1+Input!F26,Input!D26/365))-Input!B26</f>
        <v>34.61155678186083</v>
      </c>
      <c r="J26" s="24">
        <f t="shared" si="2"/>
        <v>-0.7485088006813964</v>
      </c>
      <c r="K26" s="24">
        <f>(NORMDIST(Input!G26,0,1,FALSE))/(Input!B26*Input!E26*SQRT(Input!D26/365))</f>
        <v>0.007974936062299697</v>
      </c>
      <c r="L26" s="25">
        <f>((Input!B26)*(SQRT(Input!D26/365))*(NORMDIST(Input!G26,0,1,FALSE)))*0.01</f>
        <v>0.4247472795920716</v>
      </c>
      <c r="M26" s="27">
        <f>((((-NORMDIST(Input!G26,0,1,FALSE))*Input!B26*Input!E26)/(2*(SQRT(Input!D26/365))))+((Input!F26*Input!C26)*(EXP(-Input!F26*(Input!D26/365)))*(NORMDIST(-Input!H26,0,1,TRUE))))*(1/365)</f>
        <v>-0.30161117870982734</v>
      </c>
      <c r="N26" s="28">
        <f>Input!B26/(D26/Analysis!E26)</f>
        <v>25.953702431289237</v>
      </c>
      <c r="O26" s="28">
        <f>Input!B26/(I26/Analysis!J26)</f>
        <v>-12.975587409700225</v>
      </c>
    </row>
    <row r="27" spans="1:15" ht="12.75">
      <c r="A27" s="22" t="str">
        <f>Input!A27</f>
        <v>OMX</v>
      </c>
      <c r="B27" s="22">
        <f>Input!C27</f>
        <v>630</v>
      </c>
      <c r="C27" s="22">
        <f>Input!B27</f>
        <v>600</v>
      </c>
      <c r="D27" s="23">
        <f>Input!B27*NORMDIST(Input!G27,0,1,TRUE)-Input!C27*EXP(-Input!F27*(Input!D27/365))*NORMDIST(Input!H27,0,1,TRUE)</f>
        <v>5.8139959025363055</v>
      </c>
      <c r="E27" s="24">
        <f>NORMDIST(Input!G27,0,1,TRUE)</f>
        <v>0.25149119931860364</v>
      </c>
      <c r="F27" s="24">
        <f>(NORMDIST(Input!G27,0,1,FALSE))/(Input!B27*Input!E27*SQRT(Input!D27/365))</f>
        <v>0.007974936062299697</v>
      </c>
      <c r="G27" s="25">
        <f>((Input!B27)*(SQRT(Input!D27/365))*(NORMDIST(Input!G27,0,1,FALSE)))*0.01</f>
        <v>0.4247472795920716</v>
      </c>
      <c r="H27" s="26">
        <f>((((-NORMDIST(Input!G27,0,1,FALSE))*Input!B27*Input!E27)/(2*(SQRT(Input!D27/365))))-((Input!F27*Input!C27)*(EXP(-Input!F27*(Input!D27/365)))*(NORMDIST(Input!H27,0,1,TRUE))))*(1/365)</f>
        <v>-0.36965658299987897</v>
      </c>
      <c r="I27" s="23">
        <f>D27+(Input!C27)/(POWER(1+Input!F27,Input!D27/365))-Input!B27</f>
        <v>34.61155678186083</v>
      </c>
      <c r="J27" s="24">
        <f t="shared" si="2"/>
        <v>-0.7485088006813964</v>
      </c>
      <c r="K27" s="24">
        <f>(NORMDIST(Input!G27,0,1,FALSE))/(Input!B27*Input!E27*SQRT(Input!D27/365))</f>
        <v>0.007974936062299697</v>
      </c>
      <c r="L27" s="25">
        <f>((Input!B27)*(SQRT(Input!D27/365))*(NORMDIST(Input!G27,0,1,FALSE)))*0.01</f>
        <v>0.4247472795920716</v>
      </c>
      <c r="M27" s="27">
        <f>((((-NORMDIST(Input!G27,0,1,FALSE))*Input!B27*Input!E27)/(2*(SQRT(Input!D27/365))))+((Input!F27*Input!C27)*(EXP(-Input!F27*(Input!D27/365)))*(NORMDIST(-Input!H27,0,1,TRUE))))*(1/365)</f>
        <v>-0.30161117870982734</v>
      </c>
      <c r="N27" s="28">
        <f>Input!B27/(D27/Analysis!E27)</f>
        <v>25.953702431289237</v>
      </c>
      <c r="O27" s="28">
        <f>Input!B27/(I27/Analysis!J27)</f>
        <v>-12.975587409700225</v>
      </c>
    </row>
    <row r="28" spans="1:15" ht="12.75">
      <c r="A28" s="22" t="str">
        <f>Input!A28</f>
        <v>OMX</v>
      </c>
      <c r="B28" s="22">
        <f>Input!C28</f>
        <v>630</v>
      </c>
      <c r="C28" s="22">
        <f>Input!B28</f>
        <v>600</v>
      </c>
      <c r="D28" s="23">
        <f>Input!B28*NORMDIST(Input!G28,0,1,TRUE)-Input!C28*EXP(-Input!F28*(Input!D28/365))*NORMDIST(Input!H28,0,1,TRUE)</f>
        <v>5.8139959025363055</v>
      </c>
      <c r="E28" s="24">
        <f>NORMDIST(Input!G28,0,1,TRUE)</f>
        <v>0.25149119931860364</v>
      </c>
      <c r="F28" s="24">
        <f>(NORMDIST(Input!G28,0,1,FALSE))/(Input!B28*Input!E28*SQRT(Input!D28/365))</f>
        <v>0.007974936062299697</v>
      </c>
      <c r="G28" s="25">
        <f>((Input!B28)*(SQRT(Input!D28/365))*(NORMDIST(Input!G28,0,1,FALSE)))*0.01</f>
        <v>0.4247472795920716</v>
      </c>
      <c r="H28" s="26">
        <f>((((-NORMDIST(Input!G28,0,1,FALSE))*Input!B28*Input!E28)/(2*(SQRT(Input!D28/365))))-((Input!F28*Input!C28)*(EXP(-Input!F28*(Input!D28/365)))*(NORMDIST(Input!H28,0,1,TRUE))))*(1/365)</f>
        <v>-0.36965658299987897</v>
      </c>
      <c r="I28" s="23">
        <f>D28+(Input!C28)/(POWER(1+Input!F28,Input!D28/365))-Input!B28</f>
        <v>34.61155678186083</v>
      </c>
      <c r="J28" s="24">
        <f t="shared" si="2"/>
        <v>-0.7485088006813964</v>
      </c>
      <c r="K28" s="24">
        <f>(NORMDIST(Input!G28,0,1,FALSE))/(Input!B28*Input!E28*SQRT(Input!D28/365))</f>
        <v>0.007974936062299697</v>
      </c>
      <c r="L28" s="25">
        <f>((Input!B28)*(SQRT(Input!D28/365))*(NORMDIST(Input!G28,0,1,FALSE)))*0.01</f>
        <v>0.4247472795920716</v>
      </c>
      <c r="M28" s="27">
        <f>((((-NORMDIST(Input!G28,0,1,FALSE))*Input!B28*Input!E28)/(2*(SQRT(Input!D28/365))))+((Input!F28*Input!C28)*(EXP(-Input!F28*(Input!D28/365)))*(NORMDIST(-Input!H28,0,1,TRUE))))*(1/365)</f>
        <v>-0.30161117870982734</v>
      </c>
      <c r="N28" s="28">
        <f>Input!B28/(D28/Analysis!E28)</f>
        <v>25.953702431289237</v>
      </c>
      <c r="O28" s="28">
        <f>Input!B28/(I28/Analysis!J28)</f>
        <v>-12.975587409700225</v>
      </c>
    </row>
    <row r="29" spans="1:15" ht="12.75">
      <c r="A29" s="22" t="str">
        <f>Input!A29</f>
        <v>OMX</v>
      </c>
      <c r="B29" s="22">
        <f>Input!C29</f>
        <v>630</v>
      </c>
      <c r="C29" s="22">
        <f>Input!B29</f>
        <v>600</v>
      </c>
      <c r="D29" s="23">
        <f>Input!B29*NORMDIST(Input!G29,0,1,TRUE)-Input!C29*EXP(-Input!F29*(Input!D29/365))*NORMDIST(Input!H29,0,1,TRUE)</f>
        <v>5.8139959025363055</v>
      </c>
      <c r="E29" s="24">
        <f>NORMDIST(Input!G29,0,1,TRUE)</f>
        <v>0.25149119931860364</v>
      </c>
      <c r="F29" s="24">
        <f>(NORMDIST(Input!G29,0,1,FALSE))/(Input!B29*Input!E29*SQRT(Input!D29/365))</f>
        <v>0.007974936062299697</v>
      </c>
      <c r="G29" s="25">
        <f>((Input!B29)*(SQRT(Input!D29/365))*(NORMDIST(Input!G29,0,1,FALSE)))*0.01</f>
        <v>0.4247472795920716</v>
      </c>
      <c r="H29" s="26">
        <f>((((-NORMDIST(Input!G29,0,1,FALSE))*Input!B29*Input!E29)/(2*(SQRT(Input!D29/365))))-((Input!F29*Input!C29)*(EXP(-Input!F29*(Input!D29/365)))*(NORMDIST(Input!H29,0,1,TRUE))))*(1/365)</f>
        <v>-0.36965658299987897</v>
      </c>
      <c r="I29" s="23">
        <f>D29+(Input!C29)/(POWER(1+Input!F29,Input!D29/365))-Input!B29</f>
        <v>34.61155678186083</v>
      </c>
      <c r="J29" s="24">
        <f t="shared" si="2"/>
        <v>-0.7485088006813964</v>
      </c>
      <c r="K29" s="24">
        <f>(NORMDIST(Input!G29,0,1,FALSE))/(Input!B29*Input!E29*SQRT(Input!D29/365))</f>
        <v>0.007974936062299697</v>
      </c>
      <c r="L29" s="25">
        <f>((Input!B29)*(SQRT(Input!D29/365))*(NORMDIST(Input!G29,0,1,FALSE)))*0.01</f>
        <v>0.4247472795920716</v>
      </c>
      <c r="M29" s="27">
        <f>((((-NORMDIST(Input!G29,0,1,FALSE))*Input!B29*Input!E29)/(2*(SQRT(Input!D29/365))))+((Input!F29*Input!C29)*(EXP(-Input!F29*(Input!D29/365)))*(NORMDIST(-Input!H29,0,1,TRUE))))*(1/365)</f>
        <v>-0.30161117870982734</v>
      </c>
      <c r="N29" s="28">
        <f>Input!B29/(D29/Analysis!E29)</f>
        <v>25.953702431289237</v>
      </c>
      <c r="O29" s="28">
        <f>Input!B29/(I29/Analysis!J29)</f>
        <v>-12.975587409700225</v>
      </c>
    </row>
    <row r="30" spans="1:15" ht="12.75">
      <c r="A30" s="22" t="str">
        <f>Input!A30</f>
        <v>OMX</v>
      </c>
      <c r="B30" s="22">
        <f>Input!C30</f>
        <v>630</v>
      </c>
      <c r="C30" s="22">
        <f>Input!B30</f>
        <v>600</v>
      </c>
      <c r="D30" s="23">
        <f>Input!B30*NORMDIST(Input!G30,0,1,TRUE)-Input!C30*EXP(-Input!F30*(Input!D30/365))*NORMDIST(Input!H30,0,1,TRUE)</f>
        <v>5.8139959025363055</v>
      </c>
      <c r="E30" s="24">
        <f>NORMDIST(Input!G30,0,1,TRUE)</f>
        <v>0.25149119931860364</v>
      </c>
      <c r="F30" s="24">
        <f>(NORMDIST(Input!G30,0,1,FALSE))/(Input!B30*Input!E30*SQRT(Input!D30/365))</f>
        <v>0.007974936062299697</v>
      </c>
      <c r="G30" s="25">
        <f>((Input!B30)*(SQRT(Input!D30/365))*(NORMDIST(Input!G30,0,1,FALSE)))*0.01</f>
        <v>0.4247472795920716</v>
      </c>
      <c r="H30" s="26">
        <f>((((-NORMDIST(Input!G30,0,1,FALSE))*Input!B30*Input!E30)/(2*(SQRT(Input!D30/365))))-((Input!F30*Input!C30)*(EXP(-Input!F30*(Input!D30/365)))*(NORMDIST(Input!H30,0,1,TRUE))))*(1/365)</f>
        <v>-0.36965658299987897</v>
      </c>
      <c r="I30" s="23">
        <f>D30+(Input!C30)/(POWER(1+Input!F30,Input!D30/365))-Input!B30</f>
        <v>34.61155678186083</v>
      </c>
      <c r="J30" s="24">
        <f t="shared" si="2"/>
        <v>-0.7485088006813964</v>
      </c>
      <c r="K30" s="24">
        <f>(NORMDIST(Input!G30,0,1,FALSE))/(Input!B30*Input!E30*SQRT(Input!D30/365))</f>
        <v>0.007974936062299697</v>
      </c>
      <c r="L30" s="25">
        <f>((Input!B30)*(SQRT(Input!D30/365))*(NORMDIST(Input!G30,0,1,FALSE)))*0.01</f>
        <v>0.4247472795920716</v>
      </c>
      <c r="M30" s="27">
        <f>((((-NORMDIST(Input!G30,0,1,FALSE))*Input!B30*Input!E30)/(2*(SQRT(Input!D30/365))))+((Input!F30*Input!C30)*(EXP(-Input!F30*(Input!D30/365)))*(NORMDIST(-Input!H30,0,1,TRUE))))*(1/365)</f>
        <v>-0.30161117870982734</v>
      </c>
      <c r="N30" s="28">
        <f>Input!B30/(D30/Analysis!E30)</f>
        <v>25.953702431289237</v>
      </c>
      <c r="O30" s="28">
        <f>Input!B30/(I30/Analysis!J30)</f>
        <v>-12.975587409700225</v>
      </c>
    </row>
    <row r="31" spans="4:15" ht="12.75">
      <c r="D31" s="41">
        <f aca="true" t="shared" si="3" ref="D31:I31">MAX(D6:D30)</f>
        <v>16.89718347671902</v>
      </c>
      <c r="E31" s="41">
        <f t="shared" si="3"/>
        <v>0.6995735445565368</v>
      </c>
      <c r="F31" s="41">
        <f t="shared" si="3"/>
        <v>0.018103300359887605</v>
      </c>
      <c r="G31" s="41">
        <f t="shared" si="3"/>
        <v>0.6115172420483107</v>
      </c>
      <c r="H31" s="41">
        <f t="shared" si="3"/>
        <v>-0.016185802109743356</v>
      </c>
      <c r="I31" s="41">
        <f t="shared" si="3"/>
        <v>98.86039912319825</v>
      </c>
      <c r="J31" s="41">
        <f>MIN(J6:J30)</f>
        <v>-0.9943271992218476</v>
      </c>
      <c r="K31" s="41">
        <f>MAX(K6:K30)</f>
        <v>0.018103300359887605</v>
      </c>
      <c r="L31" s="41">
        <f>MAX(L6:L30)</f>
        <v>0.6115172420483107</v>
      </c>
      <c r="M31" s="41">
        <f>MAX(M6:M30)</f>
        <v>0.051859602180308224</v>
      </c>
      <c r="N31" s="41">
        <f>MAX(N6:N30)</f>
        <v>47.846410514930795</v>
      </c>
      <c r="O31" s="41">
        <f>MIN(O6:O30)</f>
        <v>-15.152189637627064</v>
      </c>
    </row>
  </sheetData>
  <sheetProtection/>
  <mergeCells count="1">
    <mergeCell ref="A1:C3"/>
  </mergeCells>
  <conditionalFormatting sqref="N6:N30">
    <cfRule type="cellIs" priority="1" dxfId="0" operator="equal" stopIfTrue="1">
      <formula>$N$31</formula>
    </cfRule>
  </conditionalFormatting>
  <conditionalFormatting sqref="O6:O30">
    <cfRule type="cellIs" priority="2" dxfId="0" operator="equal" stopIfTrue="1">
      <formula>$O$31</formula>
    </cfRule>
  </conditionalFormatting>
  <conditionalFormatting sqref="M6:M30">
    <cfRule type="cellIs" priority="3" dxfId="0" operator="equal" stopIfTrue="1">
      <formula>$M$31</formula>
    </cfRule>
  </conditionalFormatting>
  <conditionalFormatting sqref="L6:L30">
    <cfRule type="cellIs" priority="4" dxfId="0" operator="equal" stopIfTrue="1">
      <formula>$L$31</formula>
    </cfRule>
  </conditionalFormatting>
  <conditionalFormatting sqref="K6:K30">
    <cfRule type="cellIs" priority="5" dxfId="0" operator="equal" stopIfTrue="1">
      <formula>$K$31</formula>
    </cfRule>
  </conditionalFormatting>
  <conditionalFormatting sqref="J6:J30">
    <cfRule type="cellIs" priority="6" dxfId="0" operator="equal" stopIfTrue="1">
      <formula>$J$31</formula>
    </cfRule>
  </conditionalFormatting>
  <conditionalFormatting sqref="I6:I30">
    <cfRule type="cellIs" priority="7" dxfId="0" operator="equal" stopIfTrue="1">
      <formula>$I$31</formula>
    </cfRule>
  </conditionalFormatting>
  <conditionalFormatting sqref="H6:H30">
    <cfRule type="cellIs" priority="8" dxfId="0" operator="equal" stopIfTrue="1">
      <formula>$H$31</formula>
    </cfRule>
  </conditionalFormatting>
  <conditionalFormatting sqref="G6:G30">
    <cfRule type="cellIs" priority="9" dxfId="0" operator="equal" stopIfTrue="1">
      <formula>$G$31</formula>
    </cfRule>
  </conditionalFormatting>
  <conditionalFormatting sqref="F6:F30">
    <cfRule type="cellIs" priority="10" dxfId="0" operator="equal" stopIfTrue="1">
      <formula>$F$31</formula>
    </cfRule>
  </conditionalFormatting>
  <conditionalFormatting sqref="E6:E30">
    <cfRule type="cellIs" priority="11" dxfId="0" operator="equal" stopIfTrue="1">
      <formula>$E$31</formula>
    </cfRule>
  </conditionalFormatting>
  <conditionalFormatting sqref="D6:D30">
    <cfRule type="cellIs" priority="12" dxfId="0" operator="equal" stopIfTrue="1">
      <formula>$D$31</formula>
    </cfRule>
  </conditionalFormatting>
  <printOptions/>
  <pageMargins left="0.75" right="0.75" top="1" bottom="1" header="0.5" footer="0.5"/>
  <pageSetup horizontalDpi="1200" verticalDpi="1200" orientation="portrait" paperSize="9" r:id="rId3"/>
  <ignoredErrors>
    <ignoredError sqref="J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 Valuation, Valuation of Options, Option Value</dc:title>
  <dc:subject>Option Valuation</dc:subject>
  <dc:creator>Fredde</dc:creator>
  <cp:keywords>Option Valuation, Valuation of Options, Option Value</cp:keywords>
  <dc:description>This is a template for valuation of options.</dc:description>
  <cp:lastModifiedBy>Fredde</cp:lastModifiedBy>
  <dcterms:created xsi:type="dcterms:W3CDTF">2002-12-02T11:52:17Z</dcterms:created>
  <dcterms:modified xsi:type="dcterms:W3CDTF">2009-09-19T15:23:39Z</dcterms:modified>
  <cp:category>Option Valuation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