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<sst xmlns="http://schemas.openxmlformats.org/spreadsheetml/2006/main" count="98" uniqueCount="71">
  <si>
    <t>Inköp</t>
  </si>
  <si>
    <t>Produktionsplanering</t>
  </si>
  <si>
    <t>Omställning maskin</t>
  </si>
  <si>
    <t>Inleverans material</t>
  </si>
  <si>
    <t>Maskinbearbetning</t>
  </si>
  <si>
    <t>Förflyttning material</t>
  </si>
  <si>
    <t>Kvalitetskontroll</t>
  </si>
  <si>
    <t>Utleverans</t>
  </si>
  <si>
    <t>Försäljning</t>
  </si>
  <si>
    <t>Kontrollsumma</t>
  </si>
  <si>
    <t>Kontrollsummor</t>
  </si>
  <si>
    <t>Activity based costing (ABC)</t>
  </si>
  <si>
    <t>Cost type</t>
  </si>
  <si>
    <t>Total cost</t>
  </si>
  <si>
    <t>Resource driver</t>
  </si>
  <si>
    <t>Resourse driver volume</t>
  </si>
  <si>
    <t>Cost/resource driver</t>
  </si>
  <si>
    <t>Percent</t>
  </si>
  <si>
    <t>Number of employees</t>
  </si>
  <si>
    <t>Asset value</t>
  </si>
  <si>
    <t>Square meter</t>
  </si>
  <si>
    <t>Activities</t>
  </si>
  <si>
    <t>Production order</t>
  </si>
  <si>
    <t>Cost for space</t>
  </si>
  <si>
    <t>Advertising</t>
  </si>
  <si>
    <t>Office supplies</t>
  </si>
  <si>
    <t>Telepone &amp; Internet</t>
  </si>
  <si>
    <t>Insurance</t>
  </si>
  <si>
    <t>Staff costs</t>
  </si>
  <si>
    <t>Deprication</t>
  </si>
  <si>
    <t>Control sum</t>
  </si>
  <si>
    <t>Telephone &amp; Internet</t>
  </si>
  <si>
    <t>Staff Costs</t>
  </si>
  <si>
    <t>Activity cost</t>
  </si>
  <si>
    <t>Cost driver</t>
  </si>
  <si>
    <t>Cost driver volume/year</t>
  </si>
  <si>
    <t>Cost/cost driver</t>
  </si>
  <si>
    <t>Purchasing</t>
  </si>
  <si>
    <t>Worktime minutes</t>
  </si>
  <si>
    <t>Number of set ups</t>
  </si>
  <si>
    <t>Mashine time minutes</t>
  </si>
  <si>
    <t>1 person, 220 working days * 480 minutes * 0,85 in adjustment factor for breaks and talking</t>
  </si>
  <si>
    <t>0,5 person, 220 working days * 480 minutes * 0,85 in adjustment factor for breaks and talking</t>
  </si>
  <si>
    <t>0,4 person, 220 working days * 480 minutes * 0,85  in adjustment factor for breaks and talking</t>
  </si>
  <si>
    <t>0,6 person, 220 working days * 480 minutes * 0,85  in adjustment factor for breaks and talking</t>
  </si>
  <si>
    <t>2 Machine processes, 220 working days * 480 minutes * 0,85 in adjustment factor for maintenance, problems and stops</t>
  </si>
  <si>
    <t>Number of setups during one year is 440, practical available capacity</t>
  </si>
  <si>
    <t>Number of packets</t>
  </si>
  <si>
    <t>Direct material</t>
  </si>
  <si>
    <t>Purchase</t>
  </si>
  <si>
    <t>Receive material</t>
  </si>
  <si>
    <t>Move material</t>
  </si>
  <si>
    <t>Production planning</t>
  </si>
  <si>
    <t>Machine set up</t>
  </si>
  <si>
    <t>Production</t>
  </si>
  <si>
    <t>Quality control</t>
  </si>
  <si>
    <t>Delivery</t>
  </si>
  <si>
    <t>Selling</t>
  </si>
  <si>
    <t>Cost</t>
  </si>
  <si>
    <t>Cost/pck</t>
  </si>
  <si>
    <t>Capacity utilization</t>
  </si>
  <si>
    <t>Spiral screw 1000 pkt a 2500</t>
  </si>
  <si>
    <t>Matt screw 1000 pkt a 2500</t>
  </si>
  <si>
    <t>Wood screw 1000 pkt a 2500</t>
  </si>
  <si>
    <t>Wood screw 1000 pkt a 2501</t>
  </si>
  <si>
    <t>Wood screw 1000 pkt a 2502</t>
  </si>
  <si>
    <t>Wood screw 1000 pkt a 2503</t>
  </si>
  <si>
    <t>Wood screw 1000 pkt a 2504</t>
  </si>
  <si>
    <t>Wood screw 1000 pkt a 2505</t>
  </si>
  <si>
    <t>Wood screw 1000 pkt a 2506</t>
  </si>
  <si>
    <t>Wood screw 1000 pkt a 2507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</si>
</sst>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48" applyNumberFormat="1" applyFont="1" applyAlignment="1">
      <alignment/>
    </xf>
    <xf numFmtId="0" fontId="40" fillId="0" borderId="10" xfId="0" applyFont="1" applyBorder="1" applyAlignment="1">
      <alignment/>
    </xf>
    <xf numFmtId="9" fontId="40" fillId="0" borderId="10" xfId="48" applyFont="1" applyBorder="1" applyAlignment="1">
      <alignment/>
    </xf>
    <xf numFmtId="4" fontId="4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4" fontId="40" fillId="0" borderId="12" xfId="0" applyNumberFormat="1" applyFont="1" applyBorder="1" applyAlignment="1">
      <alignment/>
    </xf>
    <xf numFmtId="0" fontId="39" fillId="0" borderId="11" xfId="0" applyFont="1" applyFill="1" applyBorder="1" applyAlignment="1">
      <alignment/>
    </xf>
    <xf numFmtId="0" fontId="39" fillId="4" borderId="11" xfId="0" applyFont="1" applyFill="1" applyBorder="1" applyAlignment="1">
      <alignment/>
    </xf>
    <xf numFmtId="9" fontId="39" fillId="4" borderId="11" xfId="48" applyFont="1" applyFill="1" applyBorder="1" applyAlignment="1">
      <alignment/>
    </xf>
    <xf numFmtId="4" fontId="39" fillId="4" borderId="11" xfId="48" applyNumberFormat="1" applyFont="1" applyFill="1" applyBorder="1" applyAlignment="1">
      <alignment/>
    </xf>
    <xf numFmtId="4" fontId="39" fillId="4" borderId="11" xfId="0" applyNumberFormat="1" applyFont="1" applyFill="1" applyBorder="1" applyAlignment="1">
      <alignment/>
    </xf>
    <xf numFmtId="9" fontId="39" fillId="4" borderId="11" xfId="0" applyNumberFormat="1" applyFont="1" applyFill="1" applyBorder="1" applyAlignment="1">
      <alignment/>
    </xf>
    <xf numFmtId="3" fontId="39" fillId="4" borderId="11" xfId="0" applyNumberFormat="1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165" fontId="40" fillId="0" borderId="12" xfId="48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5.140625" style="0" customWidth="1"/>
    <col min="2" max="2" width="15.7109375" style="0" bestFit="1" customWidth="1"/>
    <col min="3" max="3" width="19.421875" style="0" customWidth="1"/>
    <col min="4" max="4" width="20.57421875" style="0" bestFit="1" customWidth="1"/>
    <col min="5" max="5" width="21.00390625" style="0" customWidth="1"/>
    <col min="6" max="6" width="18.00390625" style="0" customWidth="1"/>
    <col min="7" max="7" width="16.8515625" style="0" customWidth="1"/>
    <col min="8" max="8" width="15.8515625" style="0" customWidth="1"/>
    <col min="9" max="9" width="14.28125" style="0" customWidth="1"/>
    <col min="10" max="10" width="11.140625" style="0" customWidth="1"/>
    <col min="11" max="11" width="11.57421875" style="0" customWidth="1"/>
  </cols>
  <sheetData>
    <row r="1" ht="18.75">
      <c r="A1" s="1" t="s">
        <v>11</v>
      </c>
    </row>
    <row r="3" spans="1:5" ht="15">
      <c r="A3" s="22" t="s">
        <v>12</v>
      </c>
      <c r="B3" s="22" t="s">
        <v>13</v>
      </c>
      <c r="C3" s="22" t="s">
        <v>14</v>
      </c>
      <c r="D3" s="22" t="s">
        <v>15</v>
      </c>
      <c r="E3" s="22" t="s">
        <v>16</v>
      </c>
    </row>
    <row r="4" spans="1:5" ht="15">
      <c r="A4" s="15" t="s">
        <v>23</v>
      </c>
      <c r="B4" s="18">
        <v>120000</v>
      </c>
      <c r="C4" s="15" t="s">
        <v>20</v>
      </c>
      <c r="D4" s="15">
        <v>300</v>
      </c>
      <c r="E4" s="10">
        <f>B4/D4</f>
        <v>400</v>
      </c>
    </row>
    <row r="5" spans="1:5" ht="15">
      <c r="A5" s="15" t="s">
        <v>24</v>
      </c>
      <c r="B5" s="18">
        <v>100000</v>
      </c>
      <c r="C5" s="15" t="s">
        <v>17</v>
      </c>
      <c r="D5" s="19">
        <v>1</v>
      </c>
      <c r="E5" s="10">
        <f aca="true" t="shared" si="0" ref="E5:E10">B5/D5</f>
        <v>100000</v>
      </c>
    </row>
    <row r="6" spans="1:5" ht="15">
      <c r="A6" s="15" t="s">
        <v>25</v>
      </c>
      <c r="B6" s="18">
        <v>24000</v>
      </c>
      <c r="C6" s="15" t="s">
        <v>17</v>
      </c>
      <c r="D6" s="19">
        <v>1</v>
      </c>
      <c r="E6" s="10">
        <f t="shared" si="0"/>
        <v>24000</v>
      </c>
    </row>
    <row r="7" spans="1:5" ht="15">
      <c r="A7" s="15" t="s">
        <v>26</v>
      </c>
      <c r="B7" s="18">
        <v>72000</v>
      </c>
      <c r="C7" s="15" t="s">
        <v>17</v>
      </c>
      <c r="D7" s="19">
        <v>1</v>
      </c>
      <c r="E7" s="10">
        <f t="shared" si="0"/>
        <v>72000</v>
      </c>
    </row>
    <row r="8" spans="1:5" ht="15">
      <c r="A8" s="15" t="s">
        <v>27</v>
      </c>
      <c r="B8" s="18">
        <v>25000</v>
      </c>
      <c r="C8" s="15" t="s">
        <v>17</v>
      </c>
      <c r="D8" s="19">
        <v>1</v>
      </c>
      <c r="E8" s="10">
        <f t="shared" si="0"/>
        <v>25000</v>
      </c>
    </row>
    <row r="9" spans="1:5" ht="15">
      <c r="A9" s="15" t="s">
        <v>28</v>
      </c>
      <c r="B9" s="18">
        <v>2100000</v>
      </c>
      <c r="C9" s="15" t="s">
        <v>18</v>
      </c>
      <c r="D9" s="20">
        <v>6</v>
      </c>
      <c r="E9" s="10">
        <f t="shared" si="0"/>
        <v>350000</v>
      </c>
    </row>
    <row r="10" spans="1:5" ht="15">
      <c r="A10" s="15" t="s">
        <v>29</v>
      </c>
      <c r="B10" s="18">
        <v>300000</v>
      </c>
      <c r="C10" s="15" t="s">
        <v>19</v>
      </c>
      <c r="D10" s="17">
        <v>3000000</v>
      </c>
      <c r="E10" s="10">
        <f t="shared" si="0"/>
        <v>0.1</v>
      </c>
    </row>
    <row r="11" spans="1:5" ht="15.75" thickBot="1">
      <c r="A11" s="12" t="s">
        <v>30</v>
      </c>
      <c r="B11" s="13">
        <f>SUM(B4:B10)</f>
        <v>2741000</v>
      </c>
      <c r="C11" s="2"/>
      <c r="D11" s="3"/>
      <c r="E11" s="2"/>
    </row>
    <row r="13" spans="1:8" ht="15">
      <c r="A13" s="22" t="s">
        <v>21</v>
      </c>
      <c r="B13" s="22" t="s">
        <v>23</v>
      </c>
      <c r="C13" s="22" t="s">
        <v>24</v>
      </c>
      <c r="D13" s="22" t="s">
        <v>25</v>
      </c>
      <c r="E13" s="22" t="s">
        <v>31</v>
      </c>
      <c r="F13" s="22" t="s">
        <v>27</v>
      </c>
      <c r="G13" s="22" t="s">
        <v>32</v>
      </c>
      <c r="H13" s="22" t="s">
        <v>29</v>
      </c>
    </row>
    <row r="14" spans="1:8" ht="15">
      <c r="A14" s="15" t="s">
        <v>0</v>
      </c>
      <c r="B14" s="15">
        <v>20</v>
      </c>
      <c r="C14" s="16">
        <v>0</v>
      </c>
      <c r="D14" s="16">
        <v>0.3</v>
      </c>
      <c r="E14" s="16">
        <v>0.2</v>
      </c>
      <c r="F14" s="16">
        <v>0.1</v>
      </c>
      <c r="G14" s="17">
        <v>1</v>
      </c>
      <c r="H14" s="18">
        <v>60000</v>
      </c>
    </row>
    <row r="15" spans="1:8" ht="15">
      <c r="A15" s="15" t="s">
        <v>3</v>
      </c>
      <c r="B15" s="15">
        <v>30</v>
      </c>
      <c r="C15" s="16">
        <v>0</v>
      </c>
      <c r="D15" s="16">
        <v>0.05</v>
      </c>
      <c r="E15" s="16">
        <v>0.02</v>
      </c>
      <c r="F15" s="16">
        <v>0.1</v>
      </c>
      <c r="G15" s="17">
        <v>0.5</v>
      </c>
      <c r="H15" s="18">
        <v>50000</v>
      </c>
    </row>
    <row r="16" spans="1:8" ht="15">
      <c r="A16" s="15" t="s">
        <v>5</v>
      </c>
      <c r="B16" s="15">
        <v>10</v>
      </c>
      <c r="C16" s="16">
        <v>0</v>
      </c>
      <c r="D16" s="16">
        <v>0.05</v>
      </c>
      <c r="E16" s="16">
        <v>0.02</v>
      </c>
      <c r="F16" s="16">
        <v>0.1</v>
      </c>
      <c r="G16" s="17">
        <v>0.5</v>
      </c>
      <c r="H16" s="18">
        <v>50000</v>
      </c>
    </row>
    <row r="17" spans="1:8" ht="15">
      <c r="A17" s="15" t="s">
        <v>1</v>
      </c>
      <c r="B17" s="15">
        <v>20</v>
      </c>
      <c r="C17" s="16">
        <v>0</v>
      </c>
      <c r="D17" s="16">
        <v>0.2</v>
      </c>
      <c r="E17" s="16">
        <v>0.05</v>
      </c>
      <c r="F17" s="16">
        <v>0.1</v>
      </c>
      <c r="G17" s="17">
        <v>1</v>
      </c>
      <c r="H17" s="18">
        <v>40000</v>
      </c>
    </row>
    <row r="18" spans="1:8" ht="15">
      <c r="A18" s="15" t="s">
        <v>2</v>
      </c>
      <c r="B18" s="15">
        <v>20</v>
      </c>
      <c r="C18" s="16">
        <v>0</v>
      </c>
      <c r="D18" s="16">
        <v>0.02</v>
      </c>
      <c r="E18" s="16">
        <v>0.02</v>
      </c>
      <c r="F18" s="16">
        <v>0.1</v>
      </c>
      <c r="G18" s="17">
        <v>0.1</v>
      </c>
      <c r="H18" s="18">
        <v>10000</v>
      </c>
    </row>
    <row r="19" spans="1:8" ht="15">
      <c r="A19" s="15" t="s">
        <v>4</v>
      </c>
      <c r="B19" s="15">
        <v>120</v>
      </c>
      <c r="C19" s="16">
        <v>0</v>
      </c>
      <c r="D19" s="16">
        <v>0.05</v>
      </c>
      <c r="E19" s="16">
        <v>0.02</v>
      </c>
      <c r="F19" s="16">
        <v>0.3</v>
      </c>
      <c r="G19" s="17">
        <v>0.9</v>
      </c>
      <c r="H19" s="18">
        <v>2640000</v>
      </c>
    </row>
    <row r="20" spans="1:8" ht="15">
      <c r="A20" s="15" t="s">
        <v>6</v>
      </c>
      <c r="B20" s="15">
        <v>20</v>
      </c>
      <c r="C20" s="16">
        <v>0</v>
      </c>
      <c r="D20" s="16">
        <v>0.08</v>
      </c>
      <c r="E20" s="16">
        <v>0.05</v>
      </c>
      <c r="F20" s="16">
        <v>0.1</v>
      </c>
      <c r="G20" s="17">
        <v>0.4</v>
      </c>
      <c r="H20" s="18">
        <v>20000</v>
      </c>
    </row>
    <row r="21" spans="1:11" ht="15">
      <c r="A21" s="15" t="s">
        <v>7</v>
      </c>
      <c r="B21" s="15">
        <v>40</v>
      </c>
      <c r="C21" s="16">
        <v>0</v>
      </c>
      <c r="D21" s="16">
        <v>0.05</v>
      </c>
      <c r="E21" s="16">
        <v>0.1</v>
      </c>
      <c r="F21" s="16">
        <v>0.05</v>
      </c>
      <c r="G21" s="17">
        <v>0.6</v>
      </c>
      <c r="H21" s="18">
        <v>80000</v>
      </c>
      <c r="J21" s="7"/>
      <c r="K21" s="7"/>
    </row>
    <row r="22" spans="1:11" ht="15">
      <c r="A22" s="15" t="s">
        <v>8</v>
      </c>
      <c r="B22" s="15">
        <v>20</v>
      </c>
      <c r="C22" s="16">
        <v>1</v>
      </c>
      <c r="D22" s="16">
        <v>0.2</v>
      </c>
      <c r="E22" s="16">
        <v>0.52</v>
      </c>
      <c r="F22" s="16">
        <v>0.05</v>
      </c>
      <c r="G22" s="17">
        <v>1</v>
      </c>
      <c r="H22" s="18">
        <v>50000</v>
      </c>
      <c r="J22" s="7"/>
      <c r="K22" s="7"/>
    </row>
    <row r="23" spans="1:11" ht="15.75" thickBot="1">
      <c r="A23" s="28" t="s">
        <v>10</v>
      </c>
      <c r="B23" s="4">
        <f>SUM(B14:B22)</f>
        <v>300</v>
      </c>
      <c r="C23" s="5">
        <f aca="true" t="shared" si="1" ref="C23:H23">SUM(C14:C22)</f>
        <v>1</v>
      </c>
      <c r="D23" s="5">
        <f t="shared" si="1"/>
        <v>1</v>
      </c>
      <c r="E23" s="5">
        <f t="shared" si="1"/>
        <v>1</v>
      </c>
      <c r="F23" s="5">
        <f t="shared" si="1"/>
        <v>1</v>
      </c>
      <c r="G23" s="6">
        <f t="shared" si="1"/>
        <v>6</v>
      </c>
      <c r="H23" s="27">
        <f t="shared" si="1"/>
        <v>3000000</v>
      </c>
      <c r="J23" s="7"/>
      <c r="K23" s="7"/>
    </row>
    <row r="25" spans="1:5" ht="15">
      <c r="A25" s="22" t="s">
        <v>21</v>
      </c>
      <c r="B25" s="22" t="s">
        <v>33</v>
      </c>
      <c r="C25" s="22" t="s">
        <v>34</v>
      </c>
      <c r="D25" s="22" t="s">
        <v>35</v>
      </c>
      <c r="E25" s="22" t="s">
        <v>36</v>
      </c>
    </row>
    <row r="26" spans="1:6" ht="15">
      <c r="A26" s="15" t="s">
        <v>37</v>
      </c>
      <c r="B26" s="11">
        <f>B14*$E$4+C14*$E$5+D14*$E$6+E14*$E$7+F14*$E$8+G14*$E$9+H14*$E$10</f>
        <v>388100</v>
      </c>
      <c r="C26" s="10" t="s">
        <v>38</v>
      </c>
      <c r="D26" s="15">
        <f>1*220*480*0.85</f>
        <v>89760</v>
      </c>
      <c r="E26" s="11">
        <f>B26/D26</f>
        <v>4.323752228163993</v>
      </c>
      <c r="F26" s="2" t="s">
        <v>41</v>
      </c>
    </row>
    <row r="27" spans="1:6" ht="15">
      <c r="A27" s="15" t="s">
        <v>50</v>
      </c>
      <c r="B27" s="11">
        <f aca="true" t="shared" si="2" ref="B27:B34">B15*$E$4+C15*$E$5+D15*$E$6+E15*$E$7+F15*$E$8+G15*$E$9+H15*$E$10</f>
        <v>197140</v>
      </c>
      <c r="C27" s="10" t="s">
        <v>38</v>
      </c>
      <c r="D27" s="15">
        <f>0.5*220*480*0.85</f>
        <v>44880</v>
      </c>
      <c r="E27" s="11">
        <f aca="true" t="shared" si="3" ref="E27:E33">B27/D27</f>
        <v>4.392602495543672</v>
      </c>
      <c r="F27" s="2" t="s">
        <v>42</v>
      </c>
    </row>
    <row r="28" spans="1:6" ht="15">
      <c r="A28" s="15" t="s">
        <v>51</v>
      </c>
      <c r="B28" s="11">
        <f t="shared" si="2"/>
        <v>189140</v>
      </c>
      <c r="C28" s="10" t="s">
        <v>38</v>
      </c>
      <c r="D28" s="15">
        <f>0.5*220*480*0.85</f>
        <v>44880</v>
      </c>
      <c r="E28" s="11">
        <f t="shared" si="3"/>
        <v>4.214349376114082</v>
      </c>
      <c r="F28" s="2" t="s">
        <v>42</v>
      </c>
    </row>
    <row r="29" spans="1:6" ht="15">
      <c r="A29" s="15" t="s">
        <v>52</v>
      </c>
      <c r="B29" s="11">
        <f t="shared" si="2"/>
        <v>372900</v>
      </c>
      <c r="C29" s="10" t="s">
        <v>38</v>
      </c>
      <c r="D29" s="15">
        <f>1*220*480*0.85</f>
        <v>89760</v>
      </c>
      <c r="E29" s="11">
        <f t="shared" si="3"/>
        <v>4.154411764705882</v>
      </c>
      <c r="F29" s="2" t="s">
        <v>41</v>
      </c>
    </row>
    <row r="30" spans="1:6" ht="15">
      <c r="A30" s="15" t="s">
        <v>53</v>
      </c>
      <c r="B30" s="11">
        <f t="shared" si="2"/>
        <v>48420</v>
      </c>
      <c r="C30" s="10" t="s">
        <v>39</v>
      </c>
      <c r="D30" s="15">
        <v>440</v>
      </c>
      <c r="E30" s="11">
        <f t="shared" si="3"/>
        <v>110.04545454545455</v>
      </c>
      <c r="F30" s="2" t="s">
        <v>46</v>
      </c>
    </row>
    <row r="31" spans="1:6" ht="15">
      <c r="A31" s="15" t="s">
        <v>54</v>
      </c>
      <c r="B31" s="11">
        <f t="shared" si="2"/>
        <v>637140</v>
      </c>
      <c r="C31" s="10" t="s">
        <v>40</v>
      </c>
      <c r="D31" s="15">
        <f>2*220*480*0.85</f>
        <v>179520</v>
      </c>
      <c r="E31" s="11">
        <f t="shared" si="3"/>
        <v>3.549131016042781</v>
      </c>
      <c r="F31" s="2" t="s">
        <v>45</v>
      </c>
    </row>
    <row r="32" spans="1:6" ht="15">
      <c r="A32" s="15" t="s">
        <v>55</v>
      </c>
      <c r="B32" s="11">
        <f t="shared" si="2"/>
        <v>158020</v>
      </c>
      <c r="C32" s="10" t="s">
        <v>38</v>
      </c>
      <c r="D32" s="15">
        <f>0.4*220*480*0.85</f>
        <v>35904</v>
      </c>
      <c r="E32" s="11">
        <f t="shared" si="3"/>
        <v>4.401180926916221</v>
      </c>
      <c r="F32" s="2" t="s">
        <v>43</v>
      </c>
    </row>
    <row r="33" spans="1:6" ht="15">
      <c r="A33" s="15" t="s">
        <v>56</v>
      </c>
      <c r="B33" s="11">
        <f t="shared" si="2"/>
        <v>243650</v>
      </c>
      <c r="C33" s="10" t="s">
        <v>38</v>
      </c>
      <c r="D33" s="15">
        <f>0.6*220*480*0.85</f>
        <v>53856</v>
      </c>
      <c r="E33" s="11">
        <f t="shared" si="3"/>
        <v>4.524101307189542</v>
      </c>
      <c r="F33" s="2" t="s">
        <v>44</v>
      </c>
    </row>
    <row r="34" spans="1:6" ht="15">
      <c r="A34" s="15" t="s">
        <v>57</v>
      </c>
      <c r="B34" s="11">
        <f t="shared" si="2"/>
        <v>506490</v>
      </c>
      <c r="C34" s="10" t="s">
        <v>38</v>
      </c>
      <c r="D34" s="15">
        <f>1*220*480*0.85</f>
        <v>89760</v>
      </c>
      <c r="E34" s="11">
        <f>B34/D34</f>
        <v>5.642713903743315</v>
      </c>
      <c r="F34" s="2" t="s">
        <v>41</v>
      </c>
    </row>
    <row r="35" spans="1:2" ht="15.75" thickBot="1">
      <c r="A35" s="12" t="s">
        <v>9</v>
      </c>
      <c r="B35" s="13">
        <f>SUM(B26:B34)</f>
        <v>2741000</v>
      </c>
    </row>
    <row r="37" spans="1:14" ht="15">
      <c r="A37" s="23" t="s">
        <v>22</v>
      </c>
      <c r="B37" s="23" t="s">
        <v>47</v>
      </c>
      <c r="C37" s="23" t="s">
        <v>48</v>
      </c>
      <c r="D37" s="23" t="s">
        <v>49</v>
      </c>
      <c r="E37" s="23" t="s">
        <v>50</v>
      </c>
      <c r="F37" s="23" t="s">
        <v>51</v>
      </c>
      <c r="G37" s="23" t="s">
        <v>52</v>
      </c>
      <c r="H37" s="23" t="s">
        <v>53</v>
      </c>
      <c r="I37" s="23" t="s">
        <v>54</v>
      </c>
      <c r="J37" s="23" t="s">
        <v>55</v>
      </c>
      <c r="K37" s="23" t="s">
        <v>56</v>
      </c>
      <c r="L37" s="23" t="s">
        <v>57</v>
      </c>
      <c r="M37" s="23" t="s">
        <v>58</v>
      </c>
      <c r="N37" s="23" t="s">
        <v>59</v>
      </c>
    </row>
    <row r="38" spans="1:14" ht="15">
      <c r="A38" s="14" t="s">
        <v>61</v>
      </c>
      <c r="B38" s="15">
        <v>1000</v>
      </c>
      <c r="C38" s="18">
        <v>5000</v>
      </c>
      <c r="D38" s="11">
        <v>10.25</v>
      </c>
      <c r="E38" s="11">
        <v>30</v>
      </c>
      <c r="F38" s="11">
        <v>20</v>
      </c>
      <c r="G38" s="11">
        <v>30</v>
      </c>
      <c r="H38" s="11">
        <v>1</v>
      </c>
      <c r="I38" s="11">
        <v>400</v>
      </c>
      <c r="J38" s="11">
        <v>60</v>
      </c>
      <c r="K38" s="11">
        <v>20</v>
      </c>
      <c r="L38" s="11">
        <v>240</v>
      </c>
      <c r="M38" s="21">
        <f>C38+D38*$E$26+E38*$E$27+F38*$E$28+G38*$E$29+H38*$E$30+I38*$E$31+J38*$E$32+K38*$E$33+L38*$E$34</f>
        <v>8623.517955288176</v>
      </c>
      <c r="N38" s="21">
        <f>M38/B38</f>
        <v>8.623517955288177</v>
      </c>
    </row>
    <row r="39" spans="1:14" ht="15">
      <c r="A39" s="14" t="s">
        <v>62</v>
      </c>
      <c r="B39" s="15">
        <v>1000</v>
      </c>
      <c r="C39" s="18">
        <v>6500</v>
      </c>
      <c r="D39" s="11">
        <v>12.55</v>
      </c>
      <c r="E39" s="11">
        <v>45</v>
      </c>
      <c r="F39" s="11">
        <v>20</v>
      </c>
      <c r="G39" s="11">
        <v>35</v>
      </c>
      <c r="H39" s="11">
        <v>1</v>
      </c>
      <c r="I39" s="11">
        <v>375</v>
      </c>
      <c r="J39" s="11">
        <v>75</v>
      </c>
      <c r="K39" s="11">
        <v>25</v>
      </c>
      <c r="L39" s="11">
        <v>180</v>
      </c>
      <c r="M39" s="21">
        <f>C39+D39*$E$26+E39*$E$27+F39*$E$28+G39*$E$29+H39*$E$30+I39*$E$31+J39*$E$32+K39*$E$33+L39*$E$34</f>
        <v>9881.47079248366</v>
      </c>
      <c r="N39" s="21">
        <f>M39/B39</f>
        <v>9.881470792483661</v>
      </c>
    </row>
    <row r="40" spans="1:14" ht="15">
      <c r="A40" s="14" t="s">
        <v>63</v>
      </c>
      <c r="B40" s="15">
        <v>1000</v>
      </c>
      <c r="C40" s="18">
        <v>4300</v>
      </c>
      <c r="D40" s="11">
        <v>9.1</v>
      </c>
      <c r="E40" s="11">
        <v>60</v>
      </c>
      <c r="F40" s="11">
        <v>20</v>
      </c>
      <c r="G40" s="11">
        <v>20</v>
      </c>
      <c r="H40" s="11">
        <v>1</v>
      </c>
      <c r="I40" s="11">
        <v>250</v>
      </c>
      <c r="J40" s="11">
        <v>45</v>
      </c>
      <c r="K40" s="11">
        <v>14</v>
      </c>
      <c r="L40" s="11">
        <v>120</v>
      </c>
      <c r="M40" s="21">
        <f>C40+D40*$E$26+E40*$E$27+F40*$E$28+G40*$E$29+H40*$E$30+I40*$E$31+J40*$E$32+K40*$E$33+L40*$E$34</f>
        <v>6706.121954842544</v>
      </c>
      <c r="N40" s="21">
        <f>M40/B40</f>
        <v>6.706121954842544</v>
      </c>
    </row>
    <row r="41" spans="1:14" ht="15">
      <c r="A41" s="14" t="s">
        <v>64</v>
      </c>
      <c r="B41" s="15">
        <v>1000</v>
      </c>
      <c r="C41" s="18">
        <v>4300</v>
      </c>
      <c r="D41" s="11">
        <v>9.1</v>
      </c>
      <c r="E41" s="11">
        <v>60</v>
      </c>
      <c r="F41" s="11">
        <v>20</v>
      </c>
      <c r="G41" s="11">
        <v>20</v>
      </c>
      <c r="H41" s="11">
        <v>1</v>
      </c>
      <c r="I41" s="11">
        <v>250</v>
      </c>
      <c r="J41" s="11">
        <v>45</v>
      </c>
      <c r="K41" s="11">
        <v>14</v>
      </c>
      <c r="L41" s="11">
        <v>120</v>
      </c>
      <c r="M41" s="21">
        <f aca="true" t="shared" si="4" ref="M41:M47">C41+D41*$E$26+E41*$E$27+F41*$E$28+G41*$E$29+H41*$E$30+I41*$E$31+J41*$E$32+K41*$E$33+L41*$E$34</f>
        <v>6706.121954842544</v>
      </c>
      <c r="N41" s="21">
        <f aca="true" t="shared" si="5" ref="N41:N47">M41/B41</f>
        <v>6.706121954842544</v>
      </c>
    </row>
    <row r="42" spans="1:14" ht="15">
      <c r="A42" s="14" t="s">
        <v>65</v>
      </c>
      <c r="B42" s="15">
        <v>1000</v>
      </c>
      <c r="C42" s="18">
        <v>4300</v>
      </c>
      <c r="D42" s="11">
        <v>9.1</v>
      </c>
      <c r="E42" s="11">
        <v>60</v>
      </c>
      <c r="F42" s="11">
        <v>20</v>
      </c>
      <c r="G42" s="11">
        <v>20</v>
      </c>
      <c r="H42" s="11">
        <v>1</v>
      </c>
      <c r="I42" s="11">
        <v>250</v>
      </c>
      <c r="J42" s="11">
        <v>45</v>
      </c>
      <c r="K42" s="11">
        <v>14</v>
      </c>
      <c r="L42" s="11">
        <v>120</v>
      </c>
      <c r="M42" s="21">
        <f>C42+D42*$E$26+E42*$E$27+F42*$E$28+G42*$E$29+H42*$E$30+I42*$E$31+J42*$E$32+K42*$E$33+L42*$E$34</f>
        <v>6706.121954842544</v>
      </c>
      <c r="N42" s="21">
        <f t="shared" si="5"/>
        <v>6.706121954842544</v>
      </c>
    </row>
    <row r="43" spans="1:14" ht="15">
      <c r="A43" s="14" t="s">
        <v>66</v>
      </c>
      <c r="B43" s="15">
        <v>1000</v>
      </c>
      <c r="C43" s="18">
        <v>4300</v>
      </c>
      <c r="D43" s="11">
        <v>9.1</v>
      </c>
      <c r="E43" s="11">
        <v>60</v>
      </c>
      <c r="F43" s="11">
        <v>20</v>
      </c>
      <c r="G43" s="11">
        <v>20</v>
      </c>
      <c r="H43" s="11">
        <v>1</v>
      </c>
      <c r="I43" s="11">
        <v>250</v>
      </c>
      <c r="J43" s="11">
        <v>45</v>
      </c>
      <c r="K43" s="11">
        <v>14</v>
      </c>
      <c r="L43" s="11">
        <v>120</v>
      </c>
      <c r="M43" s="21">
        <f t="shared" si="4"/>
        <v>6706.121954842544</v>
      </c>
      <c r="N43" s="21">
        <f t="shared" si="5"/>
        <v>6.706121954842544</v>
      </c>
    </row>
    <row r="44" spans="1:14" ht="15">
      <c r="A44" s="14" t="s">
        <v>67</v>
      </c>
      <c r="B44" s="15">
        <v>1000</v>
      </c>
      <c r="C44" s="18">
        <v>4300</v>
      </c>
      <c r="D44" s="11">
        <v>9.1</v>
      </c>
      <c r="E44" s="11">
        <v>60</v>
      </c>
      <c r="F44" s="11">
        <v>20</v>
      </c>
      <c r="G44" s="11">
        <v>20</v>
      </c>
      <c r="H44" s="11">
        <v>1</v>
      </c>
      <c r="I44" s="11">
        <v>250</v>
      </c>
      <c r="J44" s="11">
        <v>45</v>
      </c>
      <c r="K44" s="11">
        <v>14</v>
      </c>
      <c r="L44" s="11">
        <v>120</v>
      </c>
      <c r="M44" s="21">
        <f t="shared" si="4"/>
        <v>6706.121954842544</v>
      </c>
      <c r="N44" s="21">
        <f t="shared" si="5"/>
        <v>6.706121954842544</v>
      </c>
    </row>
    <row r="45" spans="1:14" ht="15">
      <c r="A45" s="14" t="s">
        <v>68</v>
      </c>
      <c r="B45" s="15">
        <v>1000</v>
      </c>
      <c r="C45" s="18">
        <v>4300</v>
      </c>
      <c r="D45" s="11">
        <v>9.1</v>
      </c>
      <c r="E45" s="11">
        <v>60</v>
      </c>
      <c r="F45" s="11">
        <v>20</v>
      </c>
      <c r="G45" s="11">
        <v>20</v>
      </c>
      <c r="H45" s="11">
        <v>1</v>
      </c>
      <c r="I45" s="11">
        <v>250</v>
      </c>
      <c r="J45" s="11">
        <v>45</v>
      </c>
      <c r="K45" s="11">
        <v>14</v>
      </c>
      <c r="L45" s="11">
        <v>120</v>
      </c>
      <c r="M45" s="21">
        <f>C45+D45*$E$26+E45*$E$27+F45*$E$28+G45*$E$29+H45*$E$30+I45*$E$31+J45*$E$32+K45*$E$33+L45*$E$34</f>
        <v>6706.121954842544</v>
      </c>
      <c r="N45" s="21">
        <f t="shared" si="5"/>
        <v>6.706121954842544</v>
      </c>
    </row>
    <row r="46" spans="1:14" ht="15">
      <c r="A46" s="14" t="s">
        <v>69</v>
      </c>
      <c r="B46" s="15">
        <v>1000</v>
      </c>
      <c r="C46" s="18">
        <v>4300</v>
      </c>
      <c r="D46" s="11">
        <v>9.1</v>
      </c>
      <c r="E46" s="11">
        <v>60</v>
      </c>
      <c r="F46" s="11">
        <v>20</v>
      </c>
      <c r="G46" s="11">
        <v>20</v>
      </c>
      <c r="H46" s="11">
        <v>1</v>
      </c>
      <c r="I46" s="11">
        <v>250</v>
      </c>
      <c r="J46" s="11">
        <v>45</v>
      </c>
      <c r="K46" s="11">
        <v>14</v>
      </c>
      <c r="L46" s="11">
        <v>120</v>
      </c>
      <c r="M46" s="21">
        <f>C46+D46*$E$26+E46*$E$27+F46*$E$28+G46*$E$29+H46*$E$30+I46*$E$31+J46*$E$32+K46*$E$33+L46*$E$34</f>
        <v>6706.121954842544</v>
      </c>
      <c r="N46" s="21">
        <f t="shared" si="5"/>
        <v>6.706121954842544</v>
      </c>
    </row>
    <row r="47" spans="1:14" ht="15">
      <c r="A47" s="14" t="s">
        <v>70</v>
      </c>
      <c r="B47" s="15">
        <v>1000</v>
      </c>
      <c r="C47" s="18">
        <v>4300</v>
      </c>
      <c r="D47" s="11">
        <v>9.1</v>
      </c>
      <c r="E47" s="11">
        <v>60</v>
      </c>
      <c r="F47" s="11">
        <v>20</v>
      </c>
      <c r="G47" s="11">
        <v>20</v>
      </c>
      <c r="H47" s="11">
        <v>1</v>
      </c>
      <c r="I47" s="11">
        <v>250</v>
      </c>
      <c r="J47" s="11">
        <v>45</v>
      </c>
      <c r="K47" s="11">
        <v>14</v>
      </c>
      <c r="L47" s="11">
        <v>120</v>
      </c>
      <c r="M47" s="21">
        <f t="shared" si="4"/>
        <v>6706.121954842544</v>
      </c>
      <c r="N47" s="21">
        <f t="shared" si="5"/>
        <v>6.706121954842544</v>
      </c>
    </row>
    <row r="48" spans="1:12" ht="15">
      <c r="A48" s="24" t="s">
        <v>30</v>
      </c>
      <c r="B48" s="8"/>
      <c r="C48" s="8"/>
      <c r="D48" s="9">
        <f>SUM(D38:D47)</f>
        <v>95.59999999999998</v>
      </c>
      <c r="E48" s="9">
        <f aca="true" t="shared" si="6" ref="E48:L48">SUM(E38:E47)</f>
        <v>555</v>
      </c>
      <c r="F48" s="9">
        <f t="shared" si="6"/>
        <v>200</v>
      </c>
      <c r="G48" s="9">
        <f t="shared" si="6"/>
        <v>225</v>
      </c>
      <c r="H48" s="9">
        <f t="shared" si="6"/>
        <v>10</v>
      </c>
      <c r="I48" s="9">
        <f t="shared" si="6"/>
        <v>2775</v>
      </c>
      <c r="J48" s="9">
        <f t="shared" si="6"/>
        <v>495</v>
      </c>
      <c r="K48" s="9">
        <f t="shared" si="6"/>
        <v>157</v>
      </c>
      <c r="L48" s="9">
        <f t="shared" si="6"/>
        <v>1380</v>
      </c>
    </row>
    <row r="49" spans="1:12" ht="15.75" thickBot="1">
      <c r="A49" s="25" t="s">
        <v>60</v>
      </c>
      <c r="B49" s="12"/>
      <c r="C49" s="12"/>
      <c r="D49" s="26">
        <f>D48/D26</f>
        <v>0.0010650623885918</v>
      </c>
      <c r="E49" s="26">
        <f>E48/D27</f>
        <v>0.012366310160427808</v>
      </c>
      <c r="F49" s="26">
        <f>F48/D28</f>
        <v>0.004456327985739751</v>
      </c>
      <c r="G49" s="26">
        <f>G48/D29</f>
        <v>0.0025066844919786097</v>
      </c>
      <c r="H49" s="26">
        <f>H48/D30</f>
        <v>0.022727272727272728</v>
      </c>
      <c r="I49" s="26">
        <f>I48/D31</f>
        <v>0.015457887700534759</v>
      </c>
      <c r="J49" s="26">
        <f>J48/D32</f>
        <v>0.013786764705882353</v>
      </c>
      <c r="K49" s="26">
        <f>K48/D33</f>
        <v>0.0029151812240047533</v>
      </c>
      <c r="L49" s="26">
        <f>L48/D34</f>
        <v>0.01537433155080214</v>
      </c>
    </row>
  </sheetData>
  <sheetProtection/>
  <printOptions/>
  <pageMargins left="0.7" right="0.7" top="0.75" bottom="0.75" header="0.3" footer="0.3"/>
  <pageSetup orientation="portrait" paperSize="9"/>
  <ignoredErrors>
    <ignoredError sqref="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2008-10-07T13:39:13Z</dcterms:created>
  <dcterms:modified xsi:type="dcterms:W3CDTF">2009-06-08T13:09:35Z</dcterms:modified>
  <cp:category/>
  <cp:version/>
  <cp:contentType/>
  <cp:contentStatus/>
</cp:coreProperties>
</file>